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<sst xmlns="http://schemas.openxmlformats.org/spreadsheetml/2006/main" count="1473" uniqueCount="416">
  <si>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</si>
  <si>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</si>
  <si>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</si>
  <si>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</si>
  <si>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</si>
  <si>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</si>
  <si>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</si>
  <si>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</si>
  <si>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</si>
  <si>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</si>
  <si>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</si>
  <si>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</si>
  <si>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</si>
  <si>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</si>
  <si>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</si>
  <si>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</si>
  <si>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</si>
  <si>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</si>
  <si>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</si>
  <si>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</si>
  <si>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</si>
  <si>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</si>
  <si>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</si>
  <si>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</si>
  <si>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</si>
  <si>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</si>
  <si>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</si>
  <si>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</si>
  <si>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</si>
  <si>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</si>
  <si>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</si>
  <si>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</si>
  <si>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</si>
  <si>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</si>
  <si>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</si>
  <si>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</si>
  <si>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</si>
  <si>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</si>
  <si>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</si>
  <si>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</si>
  <si>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</si>
  <si>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</si>
  <si>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</si>
  <si>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</si>
  <si>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</si>
  <si>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</si>
  <si>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</si>
  <si>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</si>
  <si>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</si>
  <si>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</si>
  <si>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</si>
  <si>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</si>
  <si>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</si>
  <si>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</si>
  <si>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</si>
  <si>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</si>
  <si>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</si>
  <si>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</si>
  <si>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</si>
  <si>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</si>
  <si>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</si>
  <si>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</si>
  <si>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</si>
  <si>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</si>
  <si>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</si>
  <si>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</si>
  <si>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</si>
  <si>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</si>
  <si>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</si>
  <si>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</si>
  <si>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</si>
  <si>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</si>
  <si>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</si>
  <si>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</si>
  <si>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</si>
  <si>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</si>
  <si>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</si>
  <si>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</si>
  <si>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</si>
  <si>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</si>
  <si>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</si>
  <si>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</si>
  <si>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</si>
  <si>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</si>
  <si>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</si>
  <si>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</si>
  <si>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</si>
  <si>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</si>
  <si>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</si>
  <si>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</si>
  <si>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</si>
  <si>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</si>
  <si>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</si>
  <si>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</si>
  <si>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</si>
  <si>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</si>
  <si>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</si>
  <si>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</si>
  <si>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</si>
  <si>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</si>
  <si>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</si>
  <si>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</si>
  <si>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</si>
  <si>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</si>
  <si>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</si>
  <si>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</si>
  <si>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</si>
  <si>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</si>
  <si>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</si>
  <si>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</si>
  <si>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</si>
  <si>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</si>
  <si>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</si>
  <si>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</si>
  <si>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</si>
  <si>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</si>
  <si>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</si>
  <si>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</si>
  <si>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</si>
  <si>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</si>
  <si>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</si>
  <si>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</si>
  <si>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</si>
  <si>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</si>
  <si>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</si>
  <si>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</si>
  <si>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</si>
  <si>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</si>
  <si>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</si>
  <si>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</si>
  <si>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</si>
  <si>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</si>
  <si>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</si>
  <si>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</si>
  <si>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</si>
  <si>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</si>
  <si>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</si>
  <si>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</si>
  <si>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</si>
  <si>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</si>
  <si>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</si>
  <si>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</si>
  <si>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</si>
  <si>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</si>
  <si>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</si>
  <si>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</si>
  <si>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</si>
  <si>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</si>
  <si>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</si>
  <si>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</si>
  <si>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</si>
  <si>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</si>
  <si>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</si>
  <si>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</si>
  <si>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</si>
  <si>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</si>
  <si>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</si>
  <si>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</si>
  <si>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</si>
  <si>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</si>
  <si>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</si>
  <si>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</si>
  <si>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</si>
  <si>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</si>
  <si>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</si>
  <si>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</si>
  <si>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</si>
  <si>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</si>
  <si>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</si>
  <si>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</si>
  <si>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</si>
  <si>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</si>
  <si>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</si>
  <si>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</si>
  <si>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</si>
  <si>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</si>
  <si>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</si>
  <si>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</si>
  <si>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</si>
  <si>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</si>
  <si>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</si>
  <si>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</si>
  <si>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</si>
  <si>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</si>
  <si>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</si>
  <si>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</si>
  <si>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</si>
  <si>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</si>
  <si>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</si>
  <si>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</si>
  <si>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</si>
  <si>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</si>
  <si>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</si>
  <si>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</si>
  <si>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</si>
  <si>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</si>
  <si>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</si>
  <si>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</si>
  <si>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</si>
  <si>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</si>
  <si>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</si>
  <si>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</si>
  <si>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</si>
  <si>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</si>
  <si>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</si>
  <si>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</si>
  <si>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</si>
  <si>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</si>
  <si>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</si>
  <si>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</si>
  <si>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</si>
  <si>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</si>
  <si>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</si>
  <si>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</si>
  <si>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</si>
  <si>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</si>
  <si>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</si>
  <si>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</si>
  <si>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</si>
  <si>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</si>
  <si>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</si>
  <si>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</si>
  <si>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</si>
  <si>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</si>
  <si>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</si>
  <si>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</si>
  <si>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</si>
  <si>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</si>
  <si>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</si>
  <si>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</si>
  <si>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</si>
  <si>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</si>
  <si>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</si>
  <si>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</si>
  <si>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</si>
  <si>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</si>
  <si>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</si>
  <si>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</si>
  <si>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</si>
  <si>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</si>
  <si>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</si>
  <si>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</si>
  <si>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</si>
  <si>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</si>
  <si>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</si>
  <si>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</si>
  <si>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</si>
  <si>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</si>
  <si>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</si>
  <si>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</si>
  <si>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</si>
  <si>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</si>
  <si>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</si>
  <si>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</si>
  <si>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</si>
  <si>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</si>
  <si>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</si>
  <si>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</si>
  <si>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</si>
  <si>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</si>
  <si>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</si>
  <si>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</si>
  <si>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</si>
  <si>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</si>
  <si>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</si>
  <si>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</si>
  <si>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</si>
  <si>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</si>
  <si>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</si>
  <si>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</si>
  <si>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</si>
  <si>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</si>
  <si>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</si>
  <si>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</si>
  <si>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</si>
  <si>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</si>
  <si>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</si>
  <si>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</si>
  <si>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</si>
  <si>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</si>
  <si>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</si>
  <si>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</si>
  <si>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</si>
  <si>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</si>
  <si>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</si>
  <si>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</si>
  <si>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</si>
  <si>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</si>
  <si>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</si>
  <si>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</si>
  <si>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</si>
  <si>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</si>
  <si>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</si>
  <si>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</si>
  <si>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</si>
  <si>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</si>
  <si>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</si>
  <si>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</si>
  <si>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</si>
  <si>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</si>
  <si>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</si>
  <si>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</si>
  <si>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</si>
  <si>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</si>
  <si>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</si>
  <si>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</si>
  <si>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</si>
  <si>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</si>
  <si>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</si>
  <si>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</si>
  <si>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</si>
  <si>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</si>
  <si>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</si>
  <si>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</si>
  <si>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</si>
  <si>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</si>
  <si>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</si>
  <si>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</si>
  <si>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</si>
  <si>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</si>
  <si>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</si>
  <si>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</si>
  <si>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</si>
  <si>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</si>
  <si>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</si>
  <si>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</si>
  <si>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</si>
  <si>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</si>
  <si>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</si>
  <si>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</si>
  <si>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</si>
  <si>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</si>
  <si>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</si>
  <si>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</si>
  <si>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</si>
  <si>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</si>
  <si>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</si>
  <si>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</si>
  <si>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</si>
  <si>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</si>
  <si>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</si>
  <si>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</si>
  <si>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</si>
  <si>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</si>
  <si>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</si>
  <si>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</si>
  <si>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</si>
  <si>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</si>
  <si>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</si>
  <si>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</si>
  <si>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</si>
  <si>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</si>
  <si>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</si>
  <si>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</si>
  <si>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</si>
  <si>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</si>
  <si>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</si>
  <si>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</si>
  <si>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</si>
  <si>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</si>
  <si>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</si>
  <si>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</si>
  <si>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</si>
  <si>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</si>
  <si>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</si>
  <si>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</si>
  <si>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</si>
  <si>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</si>
  <si>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</si>
  <si>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</si>
  <si>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</si>
  <si>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</si>
  <si>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</si>
  <si>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</si>
  <si>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</si>
  <si>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</si>
  <si>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</si>
  <si>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</si>
  <si>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</si>
  <si>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</si>
  <si>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</si>
  <si>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</si>
  <si>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</si>
  <si>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</si>
  <si>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</si>
  <si>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</si>
  <si>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</si>
  <si>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</si>
  <si>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</si>
  <si>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</si>
  <si>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</si>
  <si>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</si>
  <si>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</si>
  <si>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</si>
  <si>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</si>
  <si>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</si>
  <si>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</si>
  <si>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</si>
  <si>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</si>
  <si>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</si>
  <si>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</si>
  <si>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</si>
  <si>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</si>
  <si>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</si>
  <si>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</si>
  <si>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</si>
  <si>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</si>
  <si>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</si>
  <si>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</si>
  <si>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</si>
  <si>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</si>
  <si>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</si>
  <si>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</si>
  <si>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</si>
  <si>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</si>
  <si>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4 к решению Совета 
Пучежского муниципального района 
от  29.11. 2021  № 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</si>
</sst>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248">
      <selection activeCell="H263" sqref="H263:H265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415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178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180</v>
      </c>
      <c r="B5" s="52" t="s">
        <v>179</v>
      </c>
      <c r="C5" s="52"/>
      <c r="D5" s="52"/>
      <c r="E5" s="52"/>
      <c r="F5" s="55" t="s">
        <v>181</v>
      </c>
      <c r="G5" s="54" t="s">
        <v>182</v>
      </c>
      <c r="H5" s="48" t="s">
        <v>24</v>
      </c>
      <c r="I5" s="48" t="s">
        <v>22</v>
      </c>
    </row>
    <row r="6" spans="1:251" ht="96.75" customHeight="1">
      <c r="A6" s="53"/>
      <c r="B6" s="5" t="s">
        <v>306</v>
      </c>
      <c r="C6" s="5" t="s">
        <v>307</v>
      </c>
      <c r="D6" s="5" t="s">
        <v>308</v>
      </c>
      <c r="E6" s="5" t="s">
        <v>309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310</v>
      </c>
      <c r="B7" s="20" t="s">
        <v>184</v>
      </c>
      <c r="C7" s="20" t="s">
        <v>185</v>
      </c>
      <c r="D7" s="20" t="s">
        <v>303</v>
      </c>
      <c r="E7" s="20" t="s">
        <v>374</v>
      </c>
      <c r="F7" s="21"/>
      <c r="G7" s="22">
        <f>G8+G21+G34+G43+G49+G53+G58+G64</f>
        <v>129083863.36999999</v>
      </c>
      <c r="H7" s="22">
        <f>H8+H21+H34+H43+H49+H53+H58+H64</f>
        <v>1504577.7100000002</v>
      </c>
      <c r="I7" s="22">
        <f>I8+I21+I34+I43+I49+I53+I58+I64</f>
        <v>130588441.08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311</v>
      </c>
      <c r="B8" s="25" t="s">
        <v>184</v>
      </c>
      <c r="C8" s="25" t="s">
        <v>185</v>
      </c>
      <c r="D8" s="25" t="s">
        <v>184</v>
      </c>
      <c r="E8" s="25" t="s">
        <v>374</v>
      </c>
      <c r="F8" s="26"/>
      <c r="G8" s="27">
        <f>SUM(G9:G20)</f>
        <v>44619022.19</v>
      </c>
      <c r="H8" s="27">
        <f>SUM(H9:H20)</f>
        <v>-700383.0700000001</v>
      </c>
      <c r="I8" s="27">
        <f>SUM(I9:I20)</f>
        <v>43918639.12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376</v>
      </c>
      <c r="B9" s="3" t="s">
        <v>184</v>
      </c>
      <c r="C9" s="3" t="s">
        <v>185</v>
      </c>
      <c r="D9" s="3" t="s">
        <v>184</v>
      </c>
      <c r="E9" s="3" t="s">
        <v>186</v>
      </c>
      <c r="F9" s="3" t="s">
        <v>187</v>
      </c>
      <c r="G9" s="6">
        <v>7645141</v>
      </c>
      <c r="H9" s="6">
        <f>-38186.49-74196.94</f>
        <v>-112383.43</v>
      </c>
      <c r="I9" s="6">
        <f>G9+H9</f>
        <v>7532757.57</v>
      </c>
    </row>
    <row r="10" spans="1:9" ht="66.75" customHeight="1">
      <c r="A10" s="16" t="s">
        <v>7</v>
      </c>
      <c r="B10" s="3" t="s">
        <v>184</v>
      </c>
      <c r="C10" s="3" t="s">
        <v>185</v>
      </c>
      <c r="D10" s="3" t="s">
        <v>184</v>
      </c>
      <c r="E10" s="3" t="s">
        <v>186</v>
      </c>
      <c r="F10" s="3" t="s">
        <v>188</v>
      </c>
      <c r="G10" s="6">
        <v>8364150.3</v>
      </c>
      <c r="H10" s="6">
        <f>768645.58+2300+3081.56</f>
        <v>774027.14</v>
      </c>
      <c r="I10" s="6">
        <f aca="true" t="shared" si="0" ref="I10:I20">G10+H10</f>
        <v>9138177.44</v>
      </c>
    </row>
    <row r="11" spans="1:9" ht="51" customHeight="1">
      <c r="A11" s="16" t="s">
        <v>414</v>
      </c>
      <c r="B11" s="3" t="s">
        <v>184</v>
      </c>
      <c r="C11" s="3" t="s">
        <v>185</v>
      </c>
      <c r="D11" s="3" t="s">
        <v>184</v>
      </c>
      <c r="E11" s="3" t="s">
        <v>186</v>
      </c>
      <c r="F11" s="3" t="s">
        <v>208</v>
      </c>
      <c r="G11" s="6">
        <v>0</v>
      </c>
      <c r="H11" s="6">
        <v>74196.94</v>
      </c>
      <c r="I11" s="6">
        <f t="shared" si="0"/>
        <v>74196.94</v>
      </c>
    </row>
    <row r="12" spans="1:9" ht="48" customHeight="1">
      <c r="A12" s="16" t="s">
        <v>163</v>
      </c>
      <c r="B12" s="3" t="s">
        <v>184</v>
      </c>
      <c r="C12" s="3" t="s">
        <v>185</v>
      </c>
      <c r="D12" s="3" t="s">
        <v>184</v>
      </c>
      <c r="E12" s="3" t="s">
        <v>186</v>
      </c>
      <c r="F12" s="3" t="s">
        <v>189</v>
      </c>
      <c r="G12" s="6">
        <v>150247.72</v>
      </c>
      <c r="H12" s="6">
        <v>-1203.69</v>
      </c>
      <c r="I12" s="6">
        <f t="shared" si="0"/>
        <v>149044.03</v>
      </c>
    </row>
    <row r="13" spans="1:9" ht="51" customHeight="1">
      <c r="A13" s="16" t="s">
        <v>8</v>
      </c>
      <c r="B13" s="3" t="s">
        <v>184</v>
      </c>
      <c r="C13" s="3" t="s">
        <v>185</v>
      </c>
      <c r="D13" s="3" t="s">
        <v>184</v>
      </c>
      <c r="E13" s="3" t="s">
        <v>190</v>
      </c>
      <c r="F13" s="3" t="s">
        <v>188</v>
      </c>
      <c r="G13" s="6">
        <v>5984763.65</v>
      </c>
      <c r="H13" s="6">
        <f>-723370.35-2300-16554</f>
        <v>-742224.35</v>
      </c>
      <c r="I13" s="6">
        <f t="shared" si="0"/>
        <v>5242539.300000001</v>
      </c>
    </row>
    <row r="14" spans="1:9" ht="49.5" customHeight="1">
      <c r="A14" s="16" t="s">
        <v>9</v>
      </c>
      <c r="B14" s="3" t="s">
        <v>184</v>
      </c>
      <c r="C14" s="3" t="s">
        <v>185</v>
      </c>
      <c r="D14" s="3" t="s">
        <v>184</v>
      </c>
      <c r="E14" s="3" t="s">
        <v>191</v>
      </c>
      <c r="F14" s="3" t="s">
        <v>188</v>
      </c>
      <c r="G14" s="6">
        <v>185150</v>
      </c>
      <c r="H14" s="6">
        <f>-10089+6530</f>
        <v>-3559</v>
      </c>
      <c r="I14" s="6">
        <f t="shared" si="0"/>
        <v>181591</v>
      </c>
    </row>
    <row r="15" spans="1:9" ht="47.25" customHeight="1">
      <c r="A15" s="16" t="s">
        <v>10</v>
      </c>
      <c r="B15" s="3" t="s">
        <v>184</v>
      </c>
      <c r="C15" s="3" t="s">
        <v>185</v>
      </c>
      <c r="D15" s="3" t="s">
        <v>184</v>
      </c>
      <c r="E15" s="3" t="s">
        <v>192</v>
      </c>
      <c r="F15" s="3" t="s">
        <v>188</v>
      </c>
      <c r="G15" s="6">
        <v>348909.04</v>
      </c>
      <c r="H15" s="6">
        <f>-19396.24+1011.56</f>
        <v>-18384.68</v>
      </c>
      <c r="I15" s="6">
        <f t="shared" si="0"/>
        <v>330524.36</v>
      </c>
    </row>
    <row r="16" spans="1:9" s="39" customFormat="1" ht="94.5" customHeight="1">
      <c r="A16" s="40" t="s">
        <v>25</v>
      </c>
      <c r="B16" s="41" t="s">
        <v>184</v>
      </c>
      <c r="C16" s="41" t="s">
        <v>185</v>
      </c>
      <c r="D16" s="41" t="s">
        <v>184</v>
      </c>
      <c r="E16" s="41" t="s">
        <v>193</v>
      </c>
      <c r="F16" s="41" t="s">
        <v>187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11</v>
      </c>
      <c r="B17" s="3" t="s">
        <v>184</v>
      </c>
      <c r="C17" s="3" t="s">
        <v>185</v>
      </c>
      <c r="D17" s="3" t="s">
        <v>184</v>
      </c>
      <c r="E17" s="3" t="s">
        <v>193</v>
      </c>
      <c r="F17" s="3" t="s">
        <v>188</v>
      </c>
      <c r="G17" s="6">
        <v>225429</v>
      </c>
      <c r="H17" s="6">
        <f>-10968+3294</f>
        <v>-7674</v>
      </c>
      <c r="I17" s="6">
        <f t="shared" si="0"/>
        <v>217755</v>
      </c>
    </row>
    <row r="18" spans="1:9" ht="173.25" customHeight="1">
      <c r="A18" s="16" t="s">
        <v>377</v>
      </c>
      <c r="B18" s="3" t="s">
        <v>184</v>
      </c>
      <c r="C18" s="3" t="s">
        <v>185</v>
      </c>
      <c r="D18" s="3" t="s">
        <v>184</v>
      </c>
      <c r="E18" s="3" t="s">
        <v>194</v>
      </c>
      <c r="F18" s="3" t="s">
        <v>187</v>
      </c>
      <c r="G18" s="6">
        <v>21225379</v>
      </c>
      <c r="H18" s="6">
        <v>-653042</v>
      </c>
      <c r="I18" s="6">
        <f t="shared" si="0"/>
        <v>20572337</v>
      </c>
    </row>
    <row r="19" spans="1:9" ht="141.75" customHeight="1">
      <c r="A19" s="16" t="s">
        <v>12</v>
      </c>
      <c r="B19" s="3" t="s">
        <v>184</v>
      </c>
      <c r="C19" s="3" t="s">
        <v>185</v>
      </c>
      <c r="D19" s="3" t="s">
        <v>184</v>
      </c>
      <c r="E19" s="3" t="s">
        <v>194</v>
      </c>
      <c r="F19" s="3" t="s">
        <v>188</v>
      </c>
      <c r="G19" s="6">
        <v>169778</v>
      </c>
      <c r="H19" s="6">
        <v>-10136</v>
      </c>
      <c r="I19" s="6">
        <f t="shared" si="0"/>
        <v>159642</v>
      </c>
    </row>
    <row r="20" spans="1:9" ht="49.5" customHeight="1">
      <c r="A20" s="16" t="s">
        <v>13</v>
      </c>
      <c r="B20" s="3" t="s">
        <v>184</v>
      </c>
      <c r="C20" s="3" t="s">
        <v>185</v>
      </c>
      <c r="D20" s="3" t="s">
        <v>184</v>
      </c>
      <c r="E20" s="3" t="s">
        <v>195</v>
      </c>
      <c r="F20" s="3" t="s">
        <v>188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312</v>
      </c>
      <c r="B21" s="28" t="s">
        <v>184</v>
      </c>
      <c r="C21" s="28" t="s">
        <v>185</v>
      </c>
      <c r="D21" s="28" t="s">
        <v>196</v>
      </c>
      <c r="E21" s="28" t="s">
        <v>374</v>
      </c>
      <c r="F21" s="28"/>
      <c r="G21" s="29">
        <f>SUM(G22:G33)</f>
        <v>69160281.19999999</v>
      </c>
      <c r="H21" s="29">
        <f>SUM(H22:H33)</f>
        <v>1589606.85</v>
      </c>
      <c r="I21" s="29">
        <f>SUM(I22:I33)</f>
        <v>70749888.05</v>
      </c>
    </row>
    <row r="22" spans="1:9" ht="48" customHeight="1">
      <c r="A22" s="16" t="s">
        <v>8</v>
      </c>
      <c r="B22" s="3" t="s">
        <v>184</v>
      </c>
      <c r="C22" s="3" t="s">
        <v>185</v>
      </c>
      <c r="D22" s="3" t="s">
        <v>196</v>
      </c>
      <c r="E22" s="3" t="s">
        <v>190</v>
      </c>
      <c r="F22" s="3" t="s">
        <v>188</v>
      </c>
      <c r="G22" s="6">
        <v>3675633</v>
      </c>
      <c r="H22" s="6">
        <f>-1063833.87+136990</f>
        <v>-926843.8700000001</v>
      </c>
      <c r="I22" s="6">
        <f aca="true" t="shared" si="1" ref="I22:I29">G22+H22</f>
        <v>2748789.13</v>
      </c>
    </row>
    <row r="23" spans="1:9" ht="97.5" customHeight="1">
      <c r="A23" s="16" t="s">
        <v>378</v>
      </c>
      <c r="B23" s="3" t="s">
        <v>184</v>
      </c>
      <c r="C23" s="3" t="s">
        <v>185</v>
      </c>
      <c r="D23" s="3" t="s">
        <v>196</v>
      </c>
      <c r="E23" s="3" t="s">
        <v>197</v>
      </c>
      <c r="F23" s="3" t="s">
        <v>187</v>
      </c>
      <c r="G23" s="6">
        <f>7024361+782388</f>
        <v>7806749</v>
      </c>
      <c r="H23" s="6">
        <f>-101630.79-136749.12</f>
        <v>-238379.90999999997</v>
      </c>
      <c r="I23" s="6">
        <f t="shared" si="1"/>
        <v>7568369.09</v>
      </c>
    </row>
    <row r="24" spans="1:9" ht="66" customHeight="1">
      <c r="A24" s="16" t="s">
        <v>14</v>
      </c>
      <c r="B24" s="3" t="s">
        <v>184</v>
      </c>
      <c r="C24" s="3" t="s">
        <v>185</v>
      </c>
      <c r="D24" s="3" t="s">
        <v>196</v>
      </c>
      <c r="E24" s="3" t="s">
        <v>197</v>
      </c>
      <c r="F24" s="3" t="s">
        <v>188</v>
      </c>
      <c r="G24" s="6">
        <v>19303383.68</v>
      </c>
      <c r="H24" s="6">
        <f>2736854.02-1936.88+1936.88-240.88</f>
        <v>2736613.14</v>
      </c>
      <c r="I24" s="6">
        <f t="shared" si="1"/>
        <v>22039996.82</v>
      </c>
    </row>
    <row r="25" spans="1:9" ht="49.5" customHeight="1">
      <c r="A25" s="16" t="s">
        <v>164</v>
      </c>
      <c r="B25" s="3" t="s">
        <v>184</v>
      </c>
      <c r="C25" s="3" t="s">
        <v>185</v>
      </c>
      <c r="D25" s="3" t="s">
        <v>196</v>
      </c>
      <c r="E25" s="3" t="s">
        <v>197</v>
      </c>
      <c r="F25" s="3" t="s">
        <v>189</v>
      </c>
      <c r="G25" s="6">
        <v>306990</v>
      </c>
      <c r="H25" s="6">
        <v>-41550.23</v>
      </c>
      <c r="I25" s="6">
        <f t="shared" si="1"/>
        <v>265439.77</v>
      </c>
    </row>
    <row r="26" spans="1:9" ht="51.75" customHeight="1">
      <c r="A26" s="16" t="s">
        <v>15</v>
      </c>
      <c r="B26" s="3" t="s">
        <v>184</v>
      </c>
      <c r="C26" s="3" t="s">
        <v>185</v>
      </c>
      <c r="D26" s="3" t="s">
        <v>196</v>
      </c>
      <c r="E26" s="3" t="s">
        <v>191</v>
      </c>
      <c r="F26" s="3" t="s">
        <v>188</v>
      </c>
      <c r="G26" s="6">
        <v>516782</v>
      </c>
      <c r="H26" s="6">
        <v>21205</v>
      </c>
      <c r="I26" s="6">
        <f t="shared" si="1"/>
        <v>537987</v>
      </c>
    </row>
    <row r="27" spans="1:9" ht="48" customHeight="1">
      <c r="A27" s="16" t="s">
        <v>10</v>
      </c>
      <c r="B27" s="3" t="s">
        <v>184</v>
      </c>
      <c r="C27" s="3" t="s">
        <v>185</v>
      </c>
      <c r="D27" s="3" t="s">
        <v>196</v>
      </c>
      <c r="E27" s="3" t="s">
        <v>192</v>
      </c>
      <c r="F27" s="3" t="s">
        <v>188</v>
      </c>
      <c r="G27" s="6">
        <v>187594</v>
      </c>
      <c r="H27" s="6">
        <v>-6788.84</v>
      </c>
      <c r="I27" s="6">
        <f t="shared" si="1"/>
        <v>180805.16</v>
      </c>
    </row>
    <row r="28" spans="1:9" ht="95.25" customHeight="1">
      <c r="A28" s="16" t="s">
        <v>25</v>
      </c>
      <c r="B28" s="3" t="s">
        <v>184</v>
      </c>
      <c r="C28" s="3" t="s">
        <v>185</v>
      </c>
      <c r="D28" s="3" t="s">
        <v>196</v>
      </c>
      <c r="E28" s="3" t="s">
        <v>193</v>
      </c>
      <c r="F28" s="3" t="s">
        <v>187</v>
      </c>
      <c r="G28" s="6">
        <v>14555.6</v>
      </c>
      <c r="H28" s="6">
        <v>20310</v>
      </c>
      <c r="I28" s="6">
        <f t="shared" si="1"/>
        <v>34865.6</v>
      </c>
    </row>
    <row r="29" spans="1:9" ht="63">
      <c r="A29" s="16" t="s">
        <v>11</v>
      </c>
      <c r="B29" s="3" t="s">
        <v>184</v>
      </c>
      <c r="C29" s="3" t="s">
        <v>185</v>
      </c>
      <c r="D29" s="3" t="s">
        <v>196</v>
      </c>
      <c r="E29" s="3" t="s">
        <v>193</v>
      </c>
      <c r="F29" s="3" t="s">
        <v>188</v>
      </c>
      <c r="G29" s="6">
        <v>448461.44</v>
      </c>
      <c r="H29" s="6">
        <v>-80408.44</v>
      </c>
      <c r="I29" s="6">
        <f t="shared" si="1"/>
        <v>368053</v>
      </c>
    </row>
    <row r="30" spans="1:9" ht="206.25" customHeight="1">
      <c r="A30" s="16" t="s">
        <v>379</v>
      </c>
      <c r="B30" s="3" t="s">
        <v>184</v>
      </c>
      <c r="C30" s="3" t="s">
        <v>185</v>
      </c>
      <c r="D30" s="3" t="s">
        <v>196</v>
      </c>
      <c r="E30" s="3" t="s">
        <v>198</v>
      </c>
      <c r="F30" s="3" t="s">
        <v>187</v>
      </c>
      <c r="G30" s="6">
        <v>31927664</v>
      </c>
      <c r="H30" s="6">
        <v>105450</v>
      </c>
      <c r="I30" s="6">
        <f>G30+H30</f>
        <v>32033114</v>
      </c>
    </row>
    <row r="31" spans="1:9" ht="171.75" customHeight="1">
      <c r="A31" s="16" t="s">
        <v>16</v>
      </c>
      <c r="B31" s="3" t="s">
        <v>184</v>
      </c>
      <c r="C31" s="3" t="s">
        <v>185</v>
      </c>
      <c r="D31" s="3" t="s">
        <v>196</v>
      </c>
      <c r="E31" s="3" t="s">
        <v>198</v>
      </c>
      <c r="F31" s="3" t="s">
        <v>188</v>
      </c>
      <c r="G31" s="6">
        <v>828799</v>
      </c>
      <c r="H31" s="6">
        <v>0</v>
      </c>
      <c r="I31" s="6">
        <f>G31+H31</f>
        <v>828799</v>
      </c>
    </row>
    <row r="32" spans="1:9" ht="48.75" customHeight="1">
      <c r="A32" s="16" t="s">
        <v>13</v>
      </c>
      <c r="B32" s="3" t="s">
        <v>184</v>
      </c>
      <c r="C32" s="3" t="s">
        <v>185</v>
      </c>
      <c r="D32" s="3" t="s">
        <v>196</v>
      </c>
      <c r="E32" s="3" t="s">
        <v>195</v>
      </c>
      <c r="F32" s="3" t="s">
        <v>188</v>
      </c>
      <c r="G32" s="6">
        <v>315789.48</v>
      </c>
      <c r="H32" s="6">
        <v>0</v>
      </c>
      <c r="I32" s="6">
        <f>G32+H32</f>
        <v>315789.48</v>
      </c>
    </row>
    <row r="33" spans="1:9" ht="192.75" customHeight="1">
      <c r="A33" s="16" t="s">
        <v>353</v>
      </c>
      <c r="B33" s="3" t="s">
        <v>184</v>
      </c>
      <c r="C33" s="3" t="s">
        <v>185</v>
      </c>
      <c r="D33" s="3" t="s">
        <v>196</v>
      </c>
      <c r="E33" s="3" t="s">
        <v>199</v>
      </c>
      <c r="F33" s="3" t="s">
        <v>187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313</v>
      </c>
      <c r="B34" s="28" t="s">
        <v>184</v>
      </c>
      <c r="C34" s="28" t="s">
        <v>185</v>
      </c>
      <c r="D34" s="28" t="s">
        <v>200</v>
      </c>
      <c r="E34" s="28" t="s">
        <v>374</v>
      </c>
      <c r="F34" s="28"/>
      <c r="G34" s="29">
        <f>SUM(G35:G42)</f>
        <v>4272758.890000001</v>
      </c>
      <c r="H34" s="29">
        <f>SUM(H35:H42)</f>
        <v>787641.65</v>
      </c>
      <c r="I34" s="29">
        <f>SUM(I35:I42)</f>
        <v>5060400.54</v>
      </c>
    </row>
    <row r="35" spans="1:9" ht="96.75" customHeight="1">
      <c r="A35" s="16" t="s">
        <v>380</v>
      </c>
      <c r="B35" s="3" t="s">
        <v>184</v>
      </c>
      <c r="C35" s="3" t="s">
        <v>185</v>
      </c>
      <c r="D35" s="3" t="s">
        <v>200</v>
      </c>
      <c r="E35" s="3" t="s">
        <v>201</v>
      </c>
      <c r="F35" s="3" t="s">
        <v>187</v>
      </c>
      <c r="G35" s="6">
        <v>2829796.52</v>
      </c>
      <c r="H35" s="6">
        <v>319035.84</v>
      </c>
      <c r="I35" s="6">
        <f aca="true" t="shared" si="2" ref="I35:I42">G35+H35</f>
        <v>3148832.36</v>
      </c>
    </row>
    <row r="36" spans="1:9" ht="64.5" customHeight="1">
      <c r="A36" s="16" t="s">
        <v>17</v>
      </c>
      <c r="B36" s="3" t="s">
        <v>184</v>
      </c>
      <c r="C36" s="3" t="s">
        <v>185</v>
      </c>
      <c r="D36" s="3" t="s">
        <v>200</v>
      </c>
      <c r="E36" s="3" t="s">
        <v>201</v>
      </c>
      <c r="F36" s="3" t="s">
        <v>188</v>
      </c>
      <c r="G36" s="6">
        <v>597556.38</v>
      </c>
      <c r="H36" s="6">
        <v>108918.36</v>
      </c>
      <c r="I36" s="6">
        <f t="shared" si="2"/>
        <v>706474.74</v>
      </c>
    </row>
    <row r="37" spans="1:9" ht="51" customHeight="1">
      <c r="A37" s="16" t="s">
        <v>165</v>
      </c>
      <c r="B37" s="3" t="s">
        <v>184</v>
      </c>
      <c r="C37" s="3" t="s">
        <v>185</v>
      </c>
      <c r="D37" s="3" t="s">
        <v>200</v>
      </c>
      <c r="E37" s="3" t="s">
        <v>201</v>
      </c>
      <c r="F37" s="3" t="s">
        <v>189</v>
      </c>
      <c r="G37" s="6">
        <v>8400</v>
      </c>
      <c r="H37" s="6">
        <v>732</v>
      </c>
      <c r="I37" s="6">
        <f t="shared" si="2"/>
        <v>9132</v>
      </c>
    </row>
    <row r="38" spans="1:9" ht="48.75" customHeight="1">
      <c r="A38" s="16" t="s">
        <v>15</v>
      </c>
      <c r="B38" s="3" t="s">
        <v>184</v>
      </c>
      <c r="C38" s="3" t="s">
        <v>185</v>
      </c>
      <c r="D38" s="3" t="s">
        <v>200</v>
      </c>
      <c r="E38" s="3" t="s">
        <v>191</v>
      </c>
      <c r="F38" s="3" t="s">
        <v>188</v>
      </c>
      <c r="G38" s="6">
        <v>21055</v>
      </c>
      <c r="H38" s="6">
        <v>-40</v>
      </c>
      <c r="I38" s="6">
        <f t="shared" si="2"/>
        <v>21015</v>
      </c>
    </row>
    <row r="39" spans="1:9" ht="51.75" customHeight="1">
      <c r="A39" s="16" t="s">
        <v>10</v>
      </c>
      <c r="B39" s="3" t="s">
        <v>184</v>
      </c>
      <c r="C39" s="3" t="s">
        <v>185</v>
      </c>
      <c r="D39" s="3" t="s">
        <v>200</v>
      </c>
      <c r="E39" s="3" t="s">
        <v>192</v>
      </c>
      <c r="F39" s="3" t="s">
        <v>188</v>
      </c>
      <c r="G39" s="6">
        <v>17508</v>
      </c>
      <c r="H39" s="6">
        <v>-679.56</v>
      </c>
      <c r="I39" s="6">
        <f t="shared" si="2"/>
        <v>16828.44</v>
      </c>
    </row>
    <row r="40" spans="1:9" ht="63">
      <c r="A40" s="16" t="s">
        <v>11</v>
      </c>
      <c r="B40" s="3" t="s">
        <v>184</v>
      </c>
      <c r="C40" s="3" t="s">
        <v>185</v>
      </c>
      <c r="D40" s="3" t="s">
        <v>200</v>
      </c>
      <c r="E40" s="3" t="s">
        <v>193</v>
      </c>
      <c r="F40" s="3" t="s">
        <v>188</v>
      </c>
      <c r="G40" s="6">
        <v>23866</v>
      </c>
      <c r="H40" s="6">
        <v>-566</v>
      </c>
      <c r="I40" s="6">
        <f>G40+H40</f>
        <v>23300</v>
      </c>
    </row>
    <row r="41" spans="1:9" ht="147.75" customHeight="1">
      <c r="A41" s="16" t="s">
        <v>37</v>
      </c>
      <c r="B41" s="3" t="s">
        <v>184</v>
      </c>
      <c r="C41" s="3" t="s">
        <v>185</v>
      </c>
      <c r="D41" s="3" t="s">
        <v>200</v>
      </c>
      <c r="E41" s="3" t="s">
        <v>35</v>
      </c>
      <c r="F41" s="3" t="s">
        <v>187</v>
      </c>
      <c r="G41" s="6">
        <v>588678.51</v>
      </c>
      <c r="H41" s="6">
        <v>273783.17</v>
      </c>
      <c r="I41" s="6">
        <f>G41+H41</f>
        <v>862461.6799999999</v>
      </c>
    </row>
    <row r="42" spans="1:9" ht="126">
      <c r="A42" s="16" t="s">
        <v>38</v>
      </c>
      <c r="B42" s="3" t="s">
        <v>184</v>
      </c>
      <c r="C42" s="3" t="s">
        <v>185</v>
      </c>
      <c r="D42" s="3" t="s">
        <v>200</v>
      </c>
      <c r="E42" s="3" t="s">
        <v>36</v>
      </c>
      <c r="F42" s="3" t="s">
        <v>187</v>
      </c>
      <c r="G42" s="6">
        <v>185898.48</v>
      </c>
      <c r="H42" s="6">
        <v>86457.84</v>
      </c>
      <c r="I42" s="6">
        <f t="shared" si="2"/>
        <v>272356.32</v>
      </c>
    </row>
    <row r="43" spans="1:9" s="9" customFormat="1" ht="47.25">
      <c r="A43" s="24" t="s">
        <v>314</v>
      </c>
      <c r="B43" s="28" t="s">
        <v>184</v>
      </c>
      <c r="C43" s="28" t="s">
        <v>185</v>
      </c>
      <c r="D43" s="28" t="s">
        <v>203</v>
      </c>
      <c r="E43" s="28" t="s">
        <v>374</v>
      </c>
      <c r="F43" s="28"/>
      <c r="G43" s="29">
        <f>SUM(G44:G48)</f>
        <v>350454</v>
      </c>
      <c r="H43" s="29">
        <f>SUM(H44:H48)</f>
        <v>35907.259999999995</v>
      </c>
      <c r="I43" s="29">
        <f>SUM(I44:I48)</f>
        <v>386361.26</v>
      </c>
    </row>
    <row r="44" spans="1:9" ht="63">
      <c r="A44" s="16" t="s">
        <v>18</v>
      </c>
      <c r="B44" s="3" t="s">
        <v>184</v>
      </c>
      <c r="C44" s="3" t="s">
        <v>185</v>
      </c>
      <c r="D44" s="3" t="s">
        <v>203</v>
      </c>
      <c r="E44" s="3" t="s">
        <v>204</v>
      </c>
      <c r="F44" s="3" t="s">
        <v>188</v>
      </c>
      <c r="G44" s="6">
        <v>103900</v>
      </c>
      <c r="H44" s="6">
        <f>-9762+700</f>
        <v>-9062</v>
      </c>
      <c r="I44" s="6">
        <f>G44+H44</f>
        <v>94838</v>
      </c>
    </row>
    <row r="45" spans="1:9" ht="47.25">
      <c r="A45" s="16" t="s">
        <v>142</v>
      </c>
      <c r="B45" s="3" t="s">
        <v>184</v>
      </c>
      <c r="C45" s="3" t="s">
        <v>185</v>
      </c>
      <c r="D45" s="3" t="s">
        <v>203</v>
      </c>
      <c r="E45" s="3" t="s">
        <v>207</v>
      </c>
      <c r="F45" s="3" t="s">
        <v>208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143</v>
      </c>
      <c r="B46" s="3" t="s">
        <v>184</v>
      </c>
      <c r="C46" s="3" t="s">
        <v>185</v>
      </c>
      <c r="D46" s="3" t="s">
        <v>203</v>
      </c>
      <c r="E46" s="3" t="s">
        <v>209</v>
      </c>
      <c r="F46" s="3" t="s">
        <v>208</v>
      </c>
      <c r="G46" s="6">
        <v>20000</v>
      </c>
      <c r="H46" s="6">
        <f>-13001.92+1.92</f>
        <v>-13000</v>
      </c>
      <c r="I46" s="6">
        <f>G46+H46</f>
        <v>7000</v>
      </c>
    </row>
    <row r="47" spans="1:9" ht="110.25">
      <c r="A47" s="16" t="s">
        <v>381</v>
      </c>
      <c r="B47" s="3" t="s">
        <v>184</v>
      </c>
      <c r="C47" s="3" t="s">
        <v>185</v>
      </c>
      <c r="D47" s="3" t="s">
        <v>203</v>
      </c>
      <c r="E47" s="3" t="s">
        <v>210</v>
      </c>
      <c r="F47" s="3" t="s">
        <v>187</v>
      </c>
      <c r="G47" s="6">
        <v>93744</v>
      </c>
      <c r="H47" s="6">
        <v>-16543.74</v>
      </c>
      <c r="I47" s="6">
        <f>G47+H47</f>
        <v>77200.26</v>
      </c>
    </row>
    <row r="48" spans="1:9" ht="63">
      <c r="A48" s="16" t="s">
        <v>19</v>
      </c>
      <c r="B48" s="3" t="s">
        <v>184</v>
      </c>
      <c r="C48" s="3" t="s">
        <v>185</v>
      </c>
      <c r="D48" s="3" t="s">
        <v>203</v>
      </c>
      <c r="E48" s="3" t="s">
        <v>212</v>
      </c>
      <c r="F48" s="3" t="s">
        <v>188</v>
      </c>
      <c r="G48" s="6">
        <v>108810</v>
      </c>
      <c r="H48" s="6">
        <f>74514.92-1.92</f>
        <v>74513</v>
      </c>
      <c r="I48" s="6">
        <f>G48+H48</f>
        <v>183323</v>
      </c>
    </row>
    <row r="49" spans="1:9" s="9" customFormat="1" ht="31.5">
      <c r="A49" s="24" t="s">
        <v>315</v>
      </c>
      <c r="B49" s="28" t="s">
        <v>184</v>
      </c>
      <c r="C49" s="28" t="s">
        <v>185</v>
      </c>
      <c r="D49" s="28" t="s">
        <v>202</v>
      </c>
      <c r="E49" s="28" t="s">
        <v>374</v>
      </c>
      <c r="F49" s="28"/>
      <c r="G49" s="29">
        <f>SUM(G50:G52)</f>
        <v>571979.72</v>
      </c>
      <c r="H49" s="29">
        <f>SUM(H50:H52)</f>
        <v>-4595.76</v>
      </c>
      <c r="I49" s="29">
        <f>SUM(I50:I52)</f>
        <v>567383.96</v>
      </c>
    </row>
    <row r="50" spans="1:9" ht="63">
      <c r="A50" s="16" t="s">
        <v>20</v>
      </c>
      <c r="B50" s="3" t="s">
        <v>184</v>
      </c>
      <c r="C50" s="3" t="s">
        <v>185</v>
      </c>
      <c r="D50" s="3" t="s">
        <v>202</v>
      </c>
      <c r="E50" s="3" t="s">
        <v>213</v>
      </c>
      <c r="F50" s="3" t="s">
        <v>188</v>
      </c>
      <c r="G50" s="6">
        <v>198452.72</v>
      </c>
      <c r="H50" s="6">
        <v>-4595.76</v>
      </c>
      <c r="I50" s="6">
        <f>G50+H50</f>
        <v>193856.96</v>
      </c>
    </row>
    <row r="51" spans="1:9" ht="63">
      <c r="A51" s="16" t="s">
        <v>102</v>
      </c>
      <c r="B51" s="3" t="s">
        <v>184</v>
      </c>
      <c r="C51" s="3" t="s">
        <v>185</v>
      </c>
      <c r="D51" s="3" t="s">
        <v>202</v>
      </c>
      <c r="E51" s="3" t="s">
        <v>214</v>
      </c>
      <c r="F51" s="3" t="s">
        <v>188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103</v>
      </c>
      <c r="B52" s="3" t="s">
        <v>184</v>
      </c>
      <c r="C52" s="3" t="s">
        <v>185</v>
      </c>
      <c r="D52" s="3" t="s">
        <v>202</v>
      </c>
      <c r="E52" s="3" t="s">
        <v>215</v>
      </c>
      <c r="F52" s="3" t="s">
        <v>188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316</v>
      </c>
      <c r="B53" s="28" t="s">
        <v>184</v>
      </c>
      <c r="C53" s="28" t="s">
        <v>185</v>
      </c>
      <c r="D53" s="28" t="s">
        <v>206</v>
      </c>
      <c r="E53" s="28" t="s">
        <v>374</v>
      </c>
      <c r="F53" s="28"/>
      <c r="G53" s="29">
        <f>SUM(G54:G57)</f>
        <v>621300</v>
      </c>
      <c r="H53" s="29">
        <f>SUM(H54:H57)</f>
        <v>-79510.45</v>
      </c>
      <c r="I53" s="29">
        <f>SUM(I54:I57)</f>
        <v>541789.55</v>
      </c>
    </row>
    <row r="54" spans="1:9" ht="94.5">
      <c r="A54" s="16" t="s">
        <v>104</v>
      </c>
      <c r="B54" s="3" t="s">
        <v>184</v>
      </c>
      <c r="C54" s="3" t="s">
        <v>185</v>
      </c>
      <c r="D54" s="3" t="s">
        <v>206</v>
      </c>
      <c r="E54" s="3" t="s">
        <v>216</v>
      </c>
      <c r="F54" s="3" t="s">
        <v>188</v>
      </c>
      <c r="G54" s="6">
        <v>160000</v>
      </c>
      <c r="H54" s="6">
        <v>-50000</v>
      </c>
      <c r="I54" s="6">
        <f>G54+H54</f>
        <v>110000</v>
      </c>
    </row>
    <row r="55" spans="1:9" ht="50.25" customHeight="1">
      <c r="A55" s="17" t="s">
        <v>105</v>
      </c>
      <c r="B55" s="3" t="s">
        <v>184</v>
      </c>
      <c r="C55" s="3" t="s">
        <v>185</v>
      </c>
      <c r="D55" s="3" t="s">
        <v>206</v>
      </c>
      <c r="E55" s="3" t="s">
        <v>217</v>
      </c>
      <c r="F55" s="3" t="s">
        <v>188</v>
      </c>
      <c r="G55" s="6">
        <v>196700</v>
      </c>
      <c r="H55" s="6">
        <v>-21100</v>
      </c>
      <c r="I55" s="6">
        <f>G55+H55</f>
        <v>175600</v>
      </c>
    </row>
    <row r="56" spans="1:9" ht="33.75" customHeight="1">
      <c r="A56" s="40" t="s">
        <v>341</v>
      </c>
      <c r="B56" s="3" t="s">
        <v>184</v>
      </c>
      <c r="C56" s="3" t="s">
        <v>185</v>
      </c>
      <c r="D56" s="3" t="s">
        <v>206</v>
      </c>
      <c r="E56" s="3" t="s">
        <v>340</v>
      </c>
      <c r="F56" s="3" t="s">
        <v>208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23</v>
      </c>
      <c r="B57" s="3" t="s">
        <v>184</v>
      </c>
      <c r="C57" s="3" t="s">
        <v>185</v>
      </c>
      <c r="D57" s="3" t="s">
        <v>206</v>
      </c>
      <c r="E57" s="3" t="s">
        <v>218</v>
      </c>
      <c r="F57" s="3" t="s">
        <v>187</v>
      </c>
      <c r="G57" s="6">
        <v>254300</v>
      </c>
      <c r="H57" s="6">
        <v>-8410.45</v>
      </c>
      <c r="I57" s="6">
        <f>G57+H57</f>
        <v>245889.55</v>
      </c>
    </row>
    <row r="58" spans="1:9" s="9" customFormat="1" ht="47.25">
      <c r="A58" s="24" t="s">
        <v>317</v>
      </c>
      <c r="B58" s="28" t="s">
        <v>184</v>
      </c>
      <c r="C58" s="28" t="s">
        <v>185</v>
      </c>
      <c r="D58" s="28" t="s">
        <v>183</v>
      </c>
      <c r="E58" s="28" t="s">
        <v>374</v>
      </c>
      <c r="F58" s="28"/>
      <c r="G58" s="29">
        <f>SUM(G59:G63)</f>
        <v>5646089.37</v>
      </c>
      <c r="H58" s="29">
        <f>SUM(H59:H63)</f>
        <v>-17215</v>
      </c>
      <c r="I58" s="29">
        <f>SUM(I59:I63)</f>
        <v>5628874.37</v>
      </c>
    </row>
    <row r="59" spans="1:9" ht="144.75" customHeight="1">
      <c r="A59" s="16" t="s">
        <v>352</v>
      </c>
      <c r="B59" s="3" t="s">
        <v>184</v>
      </c>
      <c r="C59" s="3" t="s">
        <v>185</v>
      </c>
      <c r="D59" s="3" t="s">
        <v>183</v>
      </c>
      <c r="E59" s="3" t="s">
        <v>219</v>
      </c>
      <c r="F59" s="3" t="s">
        <v>188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106</v>
      </c>
      <c r="B60" s="3" t="s">
        <v>184</v>
      </c>
      <c r="C60" s="3" t="s">
        <v>185</v>
      </c>
      <c r="D60" s="3" t="s">
        <v>183</v>
      </c>
      <c r="E60" s="3" t="s">
        <v>220</v>
      </c>
      <c r="F60" s="3" t="s">
        <v>188</v>
      </c>
      <c r="G60" s="6">
        <v>1043050.86</v>
      </c>
      <c r="H60" s="6">
        <v>-17215</v>
      </c>
      <c r="I60" s="6">
        <f>G60+H60</f>
        <v>1025835.86</v>
      </c>
    </row>
    <row r="61" spans="1:9" ht="110.25">
      <c r="A61" s="16" t="s">
        <v>107</v>
      </c>
      <c r="B61" s="3" t="s">
        <v>184</v>
      </c>
      <c r="C61" s="3" t="s">
        <v>185</v>
      </c>
      <c r="D61" s="3" t="s">
        <v>183</v>
      </c>
      <c r="E61" s="3" t="s">
        <v>221</v>
      </c>
      <c r="F61" s="3" t="s">
        <v>188</v>
      </c>
      <c r="G61" s="6">
        <v>37380</v>
      </c>
      <c r="H61" s="6">
        <v>0</v>
      </c>
      <c r="I61" s="6">
        <f>G61+H61</f>
        <v>37380</v>
      </c>
    </row>
    <row r="62" spans="1:9" ht="129" customHeight="1">
      <c r="A62" s="16" t="s">
        <v>108</v>
      </c>
      <c r="B62" s="3" t="s">
        <v>184</v>
      </c>
      <c r="C62" s="3" t="s">
        <v>185</v>
      </c>
      <c r="D62" s="3" t="s">
        <v>183</v>
      </c>
      <c r="E62" s="3" t="s">
        <v>222</v>
      </c>
      <c r="F62" s="3" t="s">
        <v>188</v>
      </c>
      <c r="G62" s="6">
        <v>231480</v>
      </c>
      <c r="H62" s="6">
        <v>0</v>
      </c>
      <c r="I62" s="6">
        <f>G62+H62</f>
        <v>231480</v>
      </c>
    </row>
    <row r="63" spans="1:9" ht="94.5">
      <c r="A63" s="16" t="s">
        <v>144</v>
      </c>
      <c r="B63" s="3" t="s">
        <v>184</v>
      </c>
      <c r="C63" s="3" t="s">
        <v>185</v>
      </c>
      <c r="D63" s="3" t="s">
        <v>183</v>
      </c>
      <c r="E63" s="3" t="s">
        <v>223</v>
      </c>
      <c r="F63" s="3" t="s">
        <v>208</v>
      </c>
      <c r="G63" s="6">
        <v>676226.91</v>
      </c>
      <c r="H63" s="6">
        <v>0</v>
      </c>
      <c r="I63" s="6">
        <f>G63+H63</f>
        <v>676226.91</v>
      </c>
    </row>
    <row r="64" spans="1:9" s="9" customFormat="1" ht="47.25">
      <c r="A64" s="24" t="s">
        <v>318</v>
      </c>
      <c r="B64" s="28" t="s">
        <v>184</v>
      </c>
      <c r="C64" s="28" t="s">
        <v>185</v>
      </c>
      <c r="D64" s="28" t="s">
        <v>224</v>
      </c>
      <c r="E64" s="28" t="s">
        <v>374</v>
      </c>
      <c r="F64" s="28"/>
      <c r="G64" s="29">
        <f>SUM(G65:G67)</f>
        <v>3841978</v>
      </c>
      <c r="H64" s="29">
        <f>SUM(H65:H67)</f>
        <v>-106873.77</v>
      </c>
      <c r="I64" s="29">
        <f>SUM(I65:I67)</f>
        <v>3735104.23</v>
      </c>
    </row>
    <row r="65" spans="1:9" ht="110.25">
      <c r="A65" s="16" t="s">
        <v>382</v>
      </c>
      <c r="B65" s="3" t="s">
        <v>184</v>
      </c>
      <c r="C65" s="3" t="s">
        <v>185</v>
      </c>
      <c r="D65" s="3" t="s">
        <v>224</v>
      </c>
      <c r="E65" s="3" t="s">
        <v>225</v>
      </c>
      <c r="F65" s="3" t="s">
        <v>187</v>
      </c>
      <c r="G65" s="6">
        <v>3122630</v>
      </c>
      <c r="H65" s="6">
        <v>-67978.33</v>
      </c>
      <c r="I65" s="6">
        <f>G65+H65</f>
        <v>3054651.67</v>
      </c>
    </row>
    <row r="66" spans="1:9" ht="78.75">
      <c r="A66" s="16" t="s">
        <v>109</v>
      </c>
      <c r="B66" s="3" t="s">
        <v>184</v>
      </c>
      <c r="C66" s="3" t="s">
        <v>185</v>
      </c>
      <c r="D66" s="3" t="s">
        <v>224</v>
      </c>
      <c r="E66" s="3" t="s">
        <v>225</v>
      </c>
      <c r="F66" s="3" t="s">
        <v>188</v>
      </c>
      <c r="G66" s="6">
        <v>712748</v>
      </c>
      <c r="H66" s="6">
        <v>-38295.44</v>
      </c>
      <c r="I66" s="6">
        <f>G66+H66</f>
        <v>674452.56</v>
      </c>
    </row>
    <row r="67" spans="1:9" ht="63">
      <c r="A67" s="16" t="s">
        <v>166</v>
      </c>
      <c r="B67" s="3" t="s">
        <v>184</v>
      </c>
      <c r="C67" s="3" t="s">
        <v>185</v>
      </c>
      <c r="D67" s="3" t="s">
        <v>224</v>
      </c>
      <c r="E67" s="3" t="s">
        <v>225</v>
      </c>
      <c r="F67" s="3" t="s">
        <v>189</v>
      </c>
      <c r="G67" s="6">
        <v>6600</v>
      </c>
      <c r="H67" s="6">
        <v>-600</v>
      </c>
      <c r="I67" s="6">
        <f>G67+H67</f>
        <v>6000</v>
      </c>
    </row>
    <row r="68" spans="1:9" s="10" customFormat="1" ht="56.25">
      <c r="A68" s="18" t="s">
        <v>319</v>
      </c>
      <c r="B68" s="20" t="s">
        <v>196</v>
      </c>
      <c r="C68" s="20" t="s">
        <v>185</v>
      </c>
      <c r="D68" s="20" t="s">
        <v>185</v>
      </c>
      <c r="E68" s="20" t="s">
        <v>374</v>
      </c>
      <c r="F68" s="20"/>
      <c r="G68" s="23">
        <f>G69+G78+G90+G102+G112+G116+G109+G119+G123+G125</f>
        <v>57002308.57</v>
      </c>
      <c r="H68" s="23">
        <f>H69+H78+H90+H102+H112+H116+H109+H119+H123+H125</f>
        <v>509835.43999999994</v>
      </c>
      <c r="I68" s="23">
        <f>I69+I78+I90+I102+I112+I116+I109+I119+I123+I125</f>
        <v>57512144.01</v>
      </c>
    </row>
    <row r="69" spans="1:9" s="9" customFormat="1" ht="47.25">
      <c r="A69" s="24" t="s">
        <v>320</v>
      </c>
      <c r="B69" s="28" t="s">
        <v>196</v>
      </c>
      <c r="C69" s="28" t="s">
        <v>185</v>
      </c>
      <c r="D69" s="28" t="s">
        <v>184</v>
      </c>
      <c r="E69" s="28" t="s">
        <v>374</v>
      </c>
      <c r="F69" s="28"/>
      <c r="G69" s="29">
        <f>SUM(G70:G77)</f>
        <v>8321807.8100000005</v>
      </c>
      <c r="H69" s="29">
        <f>SUM(H70:H77)</f>
        <v>524666.22</v>
      </c>
      <c r="I69" s="29">
        <f>SUM(I70:I77)</f>
        <v>8846474.030000001</v>
      </c>
    </row>
    <row r="70" spans="1:9" ht="98.25" customHeight="1">
      <c r="A70" s="16" t="s">
        <v>383</v>
      </c>
      <c r="B70" s="3" t="s">
        <v>196</v>
      </c>
      <c r="C70" s="3" t="s">
        <v>185</v>
      </c>
      <c r="D70" s="3" t="s">
        <v>184</v>
      </c>
      <c r="E70" s="3" t="s">
        <v>226</v>
      </c>
      <c r="F70" s="3" t="s">
        <v>187</v>
      </c>
      <c r="G70" s="6">
        <v>4306756</v>
      </c>
      <c r="H70" s="6">
        <f>-469647.06-73000</f>
        <v>-542647.06</v>
      </c>
      <c r="I70" s="6">
        <f aca="true" t="shared" si="3" ref="I70:I77">G70+H70</f>
        <v>3764108.94</v>
      </c>
    </row>
    <row r="71" spans="1:9" ht="66" customHeight="1">
      <c r="A71" s="16" t="s">
        <v>110</v>
      </c>
      <c r="B71" s="3" t="s">
        <v>196</v>
      </c>
      <c r="C71" s="3" t="s">
        <v>185</v>
      </c>
      <c r="D71" s="3" t="s">
        <v>184</v>
      </c>
      <c r="E71" s="3" t="s">
        <v>226</v>
      </c>
      <c r="F71" s="3" t="s">
        <v>188</v>
      </c>
      <c r="G71" s="6">
        <v>1804708.81</v>
      </c>
      <c r="H71" s="6">
        <f>132628.64+73000+250</f>
        <v>205878.64</v>
      </c>
      <c r="I71" s="6">
        <f t="shared" si="3"/>
        <v>2010587.4500000002</v>
      </c>
    </row>
    <row r="72" spans="1:9" ht="52.5" customHeight="1">
      <c r="A72" s="16" t="s">
        <v>167</v>
      </c>
      <c r="B72" s="3" t="s">
        <v>196</v>
      </c>
      <c r="C72" s="3" t="s">
        <v>185</v>
      </c>
      <c r="D72" s="3" t="s">
        <v>184</v>
      </c>
      <c r="E72" s="3" t="s">
        <v>226</v>
      </c>
      <c r="F72" s="3" t="s">
        <v>189</v>
      </c>
      <c r="G72" s="6">
        <v>47905</v>
      </c>
      <c r="H72" s="6">
        <f>-1153-250</f>
        <v>-1403</v>
      </c>
      <c r="I72" s="6">
        <f t="shared" si="3"/>
        <v>46502</v>
      </c>
    </row>
    <row r="73" spans="1:9" ht="51" customHeight="1">
      <c r="A73" s="16" t="s">
        <v>15</v>
      </c>
      <c r="B73" s="3" t="s">
        <v>196</v>
      </c>
      <c r="C73" s="3" t="s">
        <v>185</v>
      </c>
      <c r="D73" s="3" t="s">
        <v>184</v>
      </c>
      <c r="E73" s="3" t="s">
        <v>191</v>
      </c>
      <c r="F73" s="3" t="s">
        <v>188</v>
      </c>
      <c r="G73" s="6">
        <v>148603</v>
      </c>
      <c r="H73" s="6">
        <v>-233.04</v>
      </c>
      <c r="I73" s="6">
        <f t="shared" si="3"/>
        <v>148369.96</v>
      </c>
    </row>
    <row r="74" spans="1:9" ht="47.25" customHeight="1">
      <c r="A74" s="16" t="s">
        <v>10</v>
      </c>
      <c r="B74" s="3" t="s">
        <v>196</v>
      </c>
      <c r="C74" s="3" t="s">
        <v>185</v>
      </c>
      <c r="D74" s="3" t="s">
        <v>184</v>
      </c>
      <c r="E74" s="3" t="s">
        <v>192</v>
      </c>
      <c r="F74" s="3" t="s">
        <v>188</v>
      </c>
      <c r="G74" s="6">
        <v>85704</v>
      </c>
      <c r="H74" s="6">
        <v>-3376.32</v>
      </c>
      <c r="I74" s="6">
        <f t="shared" si="3"/>
        <v>82327.68</v>
      </c>
    </row>
    <row r="75" spans="1:9" ht="63">
      <c r="A75" s="16" t="s">
        <v>11</v>
      </c>
      <c r="B75" s="3" t="s">
        <v>196</v>
      </c>
      <c r="C75" s="3" t="s">
        <v>185</v>
      </c>
      <c r="D75" s="3" t="s">
        <v>184</v>
      </c>
      <c r="E75" s="3" t="s">
        <v>193</v>
      </c>
      <c r="F75" s="3" t="s">
        <v>188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68</v>
      </c>
      <c r="B76" s="3" t="s">
        <v>196</v>
      </c>
      <c r="C76" s="3" t="s">
        <v>185</v>
      </c>
      <c r="D76" s="3" t="s">
        <v>184</v>
      </c>
      <c r="E76" s="3" t="s">
        <v>66</v>
      </c>
      <c r="F76" s="3" t="s">
        <v>187</v>
      </c>
      <c r="G76" s="6">
        <v>1796479</v>
      </c>
      <c r="H76" s="6">
        <v>823125</v>
      </c>
      <c r="I76" s="6">
        <f t="shared" si="3"/>
        <v>2619604</v>
      </c>
    </row>
    <row r="77" spans="1:9" ht="145.5" customHeight="1">
      <c r="A77" s="16" t="s">
        <v>69</v>
      </c>
      <c r="B77" s="3" t="s">
        <v>196</v>
      </c>
      <c r="C77" s="3" t="s">
        <v>185</v>
      </c>
      <c r="D77" s="3" t="s">
        <v>184</v>
      </c>
      <c r="E77" s="3" t="s">
        <v>67</v>
      </c>
      <c r="F77" s="3" t="s">
        <v>187</v>
      </c>
      <c r="G77" s="6">
        <v>94552</v>
      </c>
      <c r="H77" s="6">
        <v>43322</v>
      </c>
      <c r="I77" s="6">
        <f t="shared" si="3"/>
        <v>137874</v>
      </c>
    </row>
    <row r="78" spans="1:9" s="9" customFormat="1" ht="32.25" customHeight="1">
      <c r="A78" s="24" t="s">
        <v>321</v>
      </c>
      <c r="B78" s="28" t="s">
        <v>196</v>
      </c>
      <c r="C78" s="28" t="s">
        <v>185</v>
      </c>
      <c r="D78" s="28" t="s">
        <v>196</v>
      </c>
      <c r="E78" s="28" t="s">
        <v>374</v>
      </c>
      <c r="F78" s="28"/>
      <c r="G78" s="29">
        <f>SUM(G79:G89)</f>
        <v>19546812.84</v>
      </c>
      <c r="H78" s="29">
        <f>SUM(H79:H89)</f>
        <v>0</v>
      </c>
      <c r="I78" s="29">
        <f>SUM(I79:I89)</f>
        <v>19546812.84</v>
      </c>
    </row>
    <row r="79" spans="1:9" s="42" customFormat="1" ht="96.75" customHeight="1">
      <c r="A79" s="16" t="s">
        <v>78</v>
      </c>
      <c r="B79" s="41" t="s">
        <v>196</v>
      </c>
      <c r="C79" s="41" t="s">
        <v>185</v>
      </c>
      <c r="D79" s="41" t="s">
        <v>196</v>
      </c>
      <c r="E79" s="41" t="s">
        <v>77</v>
      </c>
      <c r="F79" s="41" t="s">
        <v>228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149</v>
      </c>
      <c r="B80" s="3" t="s">
        <v>196</v>
      </c>
      <c r="C80" s="3" t="s">
        <v>185</v>
      </c>
      <c r="D80" s="3" t="s">
        <v>196</v>
      </c>
      <c r="E80" s="3" t="s">
        <v>227</v>
      </c>
      <c r="F80" s="3" t="s">
        <v>228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150</v>
      </c>
      <c r="B81" s="3" t="s">
        <v>196</v>
      </c>
      <c r="C81" s="3" t="s">
        <v>185</v>
      </c>
      <c r="D81" s="3" t="s">
        <v>196</v>
      </c>
      <c r="E81" s="3" t="s">
        <v>229</v>
      </c>
      <c r="F81" s="3" t="s">
        <v>228</v>
      </c>
      <c r="G81" s="6">
        <v>1098996.82</v>
      </c>
      <c r="H81" s="6">
        <v>0</v>
      </c>
      <c r="I81" s="6">
        <f t="shared" si="4"/>
        <v>1098996.82</v>
      </c>
    </row>
    <row r="82" spans="1:9" ht="126">
      <c r="A82" s="16" t="s">
        <v>151</v>
      </c>
      <c r="B82" s="3" t="s">
        <v>196</v>
      </c>
      <c r="C82" s="3" t="s">
        <v>185</v>
      </c>
      <c r="D82" s="3" t="s">
        <v>196</v>
      </c>
      <c r="E82" s="3" t="s">
        <v>230</v>
      </c>
      <c r="F82" s="3" t="s">
        <v>228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153</v>
      </c>
      <c r="B83" s="3" t="s">
        <v>196</v>
      </c>
      <c r="C83" s="3" t="s">
        <v>185</v>
      </c>
      <c r="D83" s="3" t="s">
        <v>196</v>
      </c>
      <c r="E83" s="3" t="s">
        <v>231</v>
      </c>
      <c r="F83" s="3" t="s">
        <v>228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154</v>
      </c>
      <c r="B84" s="3" t="s">
        <v>196</v>
      </c>
      <c r="C84" s="3" t="s">
        <v>185</v>
      </c>
      <c r="D84" s="3" t="s">
        <v>196</v>
      </c>
      <c r="E84" s="3" t="s">
        <v>232</v>
      </c>
      <c r="F84" s="3" t="s">
        <v>228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155</v>
      </c>
      <c r="B85" s="3" t="s">
        <v>196</v>
      </c>
      <c r="C85" s="3" t="s">
        <v>185</v>
      </c>
      <c r="D85" s="3" t="s">
        <v>196</v>
      </c>
      <c r="E85" s="3" t="s">
        <v>233</v>
      </c>
      <c r="F85" s="3" t="s">
        <v>228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156</v>
      </c>
      <c r="B86" s="3" t="s">
        <v>196</v>
      </c>
      <c r="C86" s="3" t="s">
        <v>185</v>
      </c>
      <c r="D86" s="3" t="s">
        <v>196</v>
      </c>
      <c r="E86" s="3" t="s">
        <v>234</v>
      </c>
      <c r="F86" s="3" t="s">
        <v>228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157</v>
      </c>
      <c r="B87" s="3" t="s">
        <v>196</v>
      </c>
      <c r="C87" s="3" t="s">
        <v>185</v>
      </c>
      <c r="D87" s="3" t="s">
        <v>196</v>
      </c>
      <c r="E87" s="3" t="s">
        <v>235</v>
      </c>
      <c r="F87" s="3" t="s">
        <v>228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81</v>
      </c>
      <c r="B88" s="3" t="s">
        <v>196</v>
      </c>
      <c r="C88" s="3" t="s">
        <v>185</v>
      </c>
      <c r="D88" s="3" t="s">
        <v>196</v>
      </c>
      <c r="E88" s="3" t="s">
        <v>79</v>
      </c>
      <c r="F88" s="3" t="s">
        <v>228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82</v>
      </c>
      <c r="B89" s="3" t="s">
        <v>196</v>
      </c>
      <c r="C89" s="3" t="s">
        <v>185</v>
      </c>
      <c r="D89" s="3" t="s">
        <v>196</v>
      </c>
      <c r="E89" s="3" t="s">
        <v>80</v>
      </c>
      <c r="F89" s="3" t="s">
        <v>228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322</v>
      </c>
      <c r="B90" s="28" t="s">
        <v>196</v>
      </c>
      <c r="C90" s="28" t="s">
        <v>185</v>
      </c>
      <c r="D90" s="28" t="s">
        <v>200</v>
      </c>
      <c r="E90" s="28" t="s">
        <v>374</v>
      </c>
      <c r="F90" s="28"/>
      <c r="G90" s="29">
        <f>SUM(G91:G101)</f>
        <v>8798330.29</v>
      </c>
      <c r="H90" s="29">
        <f>SUM(H91:H101)</f>
        <v>1613</v>
      </c>
      <c r="I90" s="29">
        <f>SUM(I91:I101)</f>
        <v>8799943.29</v>
      </c>
    </row>
    <row r="91" spans="1:9" ht="46.5" customHeight="1">
      <c r="A91" s="16" t="s">
        <v>15</v>
      </c>
      <c r="B91" s="3" t="s">
        <v>196</v>
      </c>
      <c r="C91" s="3" t="s">
        <v>185</v>
      </c>
      <c r="D91" s="3" t="s">
        <v>200</v>
      </c>
      <c r="E91" s="3" t="s">
        <v>191</v>
      </c>
      <c r="F91" s="3" t="s">
        <v>188</v>
      </c>
      <c r="G91" s="6">
        <v>90300</v>
      </c>
      <c r="H91" s="6">
        <v>-30770</v>
      </c>
      <c r="I91" s="6">
        <f aca="true" t="shared" si="5" ref="I91:I101">G91+H91</f>
        <v>59530</v>
      </c>
    </row>
    <row r="92" spans="1:9" ht="96.75" customHeight="1">
      <c r="A92" s="16" t="s">
        <v>384</v>
      </c>
      <c r="B92" s="3" t="s">
        <v>196</v>
      </c>
      <c r="C92" s="3" t="s">
        <v>185</v>
      </c>
      <c r="D92" s="3" t="s">
        <v>200</v>
      </c>
      <c r="E92" s="3" t="s">
        <v>236</v>
      </c>
      <c r="F92" s="3" t="s">
        <v>187</v>
      </c>
      <c r="G92" s="6">
        <v>1598434</v>
      </c>
      <c r="H92" s="6">
        <v>0</v>
      </c>
      <c r="I92" s="6">
        <f t="shared" si="5"/>
        <v>1598434</v>
      </c>
    </row>
    <row r="93" spans="1:9" ht="65.25" customHeight="1">
      <c r="A93" s="16" t="s">
        <v>111</v>
      </c>
      <c r="B93" s="3" t="s">
        <v>196</v>
      </c>
      <c r="C93" s="3" t="s">
        <v>185</v>
      </c>
      <c r="D93" s="3" t="s">
        <v>200</v>
      </c>
      <c r="E93" s="3" t="s">
        <v>236</v>
      </c>
      <c r="F93" s="3" t="s">
        <v>188</v>
      </c>
      <c r="G93" s="6">
        <v>664268.29</v>
      </c>
      <c r="H93" s="6">
        <f>-37050+30770</f>
        <v>-6280</v>
      </c>
      <c r="I93" s="6">
        <f t="shared" si="5"/>
        <v>657988.29</v>
      </c>
    </row>
    <row r="94" spans="1:9" ht="126.75" customHeight="1">
      <c r="A94" s="16" t="s">
        <v>83</v>
      </c>
      <c r="B94" s="3" t="s">
        <v>196</v>
      </c>
      <c r="C94" s="3" t="s">
        <v>185</v>
      </c>
      <c r="D94" s="3" t="s">
        <v>200</v>
      </c>
      <c r="E94" s="3" t="s">
        <v>77</v>
      </c>
      <c r="F94" s="3" t="s">
        <v>187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388</v>
      </c>
      <c r="B95" s="3" t="s">
        <v>196</v>
      </c>
      <c r="C95" s="3" t="s">
        <v>185</v>
      </c>
      <c r="D95" s="3" t="s">
        <v>200</v>
      </c>
      <c r="E95" s="3" t="s">
        <v>237</v>
      </c>
      <c r="F95" s="3" t="s">
        <v>187</v>
      </c>
      <c r="G95" s="6">
        <v>3138837.8</v>
      </c>
      <c r="H95" s="6">
        <v>-2035</v>
      </c>
      <c r="I95" s="6">
        <f t="shared" si="5"/>
        <v>3136802.8</v>
      </c>
    </row>
    <row r="96" spans="1:9" ht="112.5" customHeight="1">
      <c r="A96" s="16" t="s">
        <v>112</v>
      </c>
      <c r="B96" s="3" t="s">
        <v>196</v>
      </c>
      <c r="C96" s="3" t="s">
        <v>185</v>
      </c>
      <c r="D96" s="3" t="s">
        <v>200</v>
      </c>
      <c r="E96" s="3" t="s">
        <v>237</v>
      </c>
      <c r="F96" s="3" t="s">
        <v>188</v>
      </c>
      <c r="G96" s="6">
        <v>971600</v>
      </c>
      <c r="H96" s="6"/>
      <c r="I96" s="6">
        <f t="shared" si="5"/>
        <v>971600</v>
      </c>
    </row>
    <row r="97" spans="1:9" ht="112.5" customHeight="1">
      <c r="A97" s="16" t="s">
        <v>375</v>
      </c>
      <c r="B97" s="3" t="s">
        <v>196</v>
      </c>
      <c r="C97" s="3" t="s">
        <v>185</v>
      </c>
      <c r="D97" s="3" t="s">
        <v>200</v>
      </c>
      <c r="E97" s="3" t="s">
        <v>237</v>
      </c>
      <c r="F97" s="3" t="s">
        <v>189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351</v>
      </c>
      <c r="B98" s="3" t="s">
        <v>196</v>
      </c>
      <c r="C98" s="3" t="s">
        <v>185</v>
      </c>
      <c r="D98" s="3" t="s">
        <v>200</v>
      </c>
      <c r="E98" s="3" t="s">
        <v>350</v>
      </c>
      <c r="F98" s="3" t="s">
        <v>188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413</v>
      </c>
      <c r="B99" s="3" t="s">
        <v>196</v>
      </c>
      <c r="C99" s="3" t="s">
        <v>185</v>
      </c>
      <c r="D99" s="3" t="s">
        <v>200</v>
      </c>
      <c r="E99" s="3" t="s">
        <v>412</v>
      </c>
      <c r="F99" s="3" t="s">
        <v>188</v>
      </c>
      <c r="G99" s="38">
        <v>0</v>
      </c>
      <c r="H99" s="6">
        <v>40698</v>
      </c>
      <c r="I99" s="6">
        <f t="shared" si="5"/>
        <v>40698</v>
      </c>
    </row>
    <row r="100" spans="1:9" ht="189">
      <c r="A100" s="16" t="s">
        <v>389</v>
      </c>
      <c r="B100" s="3" t="s">
        <v>196</v>
      </c>
      <c r="C100" s="3" t="s">
        <v>185</v>
      </c>
      <c r="D100" s="3" t="s">
        <v>200</v>
      </c>
      <c r="E100" s="3" t="s">
        <v>233</v>
      </c>
      <c r="F100" s="3" t="s">
        <v>187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85</v>
      </c>
      <c r="B101" s="3" t="s">
        <v>196</v>
      </c>
      <c r="C101" s="3" t="s">
        <v>185</v>
      </c>
      <c r="D101" s="3" t="s">
        <v>200</v>
      </c>
      <c r="E101" s="3" t="s">
        <v>84</v>
      </c>
      <c r="F101" s="3" t="s">
        <v>187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323</v>
      </c>
      <c r="B102" s="28" t="s">
        <v>196</v>
      </c>
      <c r="C102" s="28" t="s">
        <v>185</v>
      </c>
      <c r="D102" s="28" t="s">
        <v>203</v>
      </c>
      <c r="E102" s="28" t="s">
        <v>374</v>
      </c>
      <c r="F102" s="28"/>
      <c r="G102" s="29">
        <f>SUM(G103:G108)</f>
        <v>2701250.63</v>
      </c>
      <c r="H102" s="29">
        <f>SUM(H103:H108)</f>
        <v>134953.72999999998</v>
      </c>
      <c r="I102" s="29">
        <f>SUM(I103:I108)</f>
        <v>2836204.36</v>
      </c>
    </row>
    <row r="103" spans="1:9" ht="83.25" customHeight="1">
      <c r="A103" s="17" t="s">
        <v>390</v>
      </c>
      <c r="B103" s="3" t="s">
        <v>196</v>
      </c>
      <c r="C103" s="3" t="s">
        <v>185</v>
      </c>
      <c r="D103" s="3" t="s">
        <v>203</v>
      </c>
      <c r="E103" s="3" t="s">
        <v>238</v>
      </c>
      <c r="F103" s="3" t="s">
        <v>187</v>
      </c>
      <c r="G103" s="6">
        <v>1533498</v>
      </c>
      <c r="H103" s="6">
        <v>0</v>
      </c>
      <c r="I103" s="6">
        <f aca="true" t="shared" si="6" ref="I103:I108">G103+H103</f>
        <v>1533498</v>
      </c>
    </row>
    <row r="104" spans="1:9" ht="47.25" customHeight="1">
      <c r="A104" s="16" t="s">
        <v>113</v>
      </c>
      <c r="B104" s="3" t="s">
        <v>196</v>
      </c>
      <c r="C104" s="3" t="s">
        <v>185</v>
      </c>
      <c r="D104" s="3" t="s">
        <v>203</v>
      </c>
      <c r="E104" s="3" t="s">
        <v>238</v>
      </c>
      <c r="F104" s="3" t="s">
        <v>188</v>
      </c>
      <c r="G104" s="6">
        <v>648796.63</v>
      </c>
      <c r="H104" s="6">
        <v>139771.77</v>
      </c>
      <c r="I104" s="6">
        <f t="shared" si="6"/>
        <v>788568.4</v>
      </c>
    </row>
    <row r="105" spans="1:9" ht="36" customHeight="1">
      <c r="A105" s="17" t="s">
        <v>168</v>
      </c>
      <c r="B105" s="3" t="s">
        <v>196</v>
      </c>
      <c r="C105" s="3" t="s">
        <v>185</v>
      </c>
      <c r="D105" s="3" t="s">
        <v>203</v>
      </c>
      <c r="E105" s="3" t="s">
        <v>238</v>
      </c>
      <c r="F105" s="3" t="s">
        <v>189</v>
      </c>
      <c r="G105" s="6">
        <v>28042</v>
      </c>
      <c r="H105" s="6">
        <v>-3082</v>
      </c>
      <c r="I105" s="6">
        <f t="shared" si="6"/>
        <v>24960</v>
      </c>
    </row>
    <row r="106" spans="1:9" ht="49.5" customHeight="1">
      <c r="A106" s="16" t="s">
        <v>15</v>
      </c>
      <c r="B106" s="3" t="s">
        <v>196</v>
      </c>
      <c r="C106" s="3" t="s">
        <v>185</v>
      </c>
      <c r="D106" s="3" t="s">
        <v>203</v>
      </c>
      <c r="E106" s="3" t="s">
        <v>191</v>
      </c>
      <c r="F106" s="3" t="s">
        <v>188</v>
      </c>
      <c r="G106" s="6">
        <v>48651</v>
      </c>
      <c r="H106" s="6">
        <v>-1736.04</v>
      </c>
      <c r="I106" s="6">
        <f t="shared" si="6"/>
        <v>46914.96</v>
      </c>
    </row>
    <row r="107" spans="1:9" ht="126.75" customHeight="1">
      <c r="A107" s="16" t="s">
        <v>83</v>
      </c>
      <c r="B107" s="3" t="s">
        <v>196</v>
      </c>
      <c r="C107" s="3" t="s">
        <v>185</v>
      </c>
      <c r="D107" s="3" t="s">
        <v>203</v>
      </c>
      <c r="E107" s="3" t="s">
        <v>77</v>
      </c>
      <c r="F107" s="3" t="s">
        <v>187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85</v>
      </c>
      <c r="B108" s="3" t="s">
        <v>196</v>
      </c>
      <c r="C108" s="3" t="s">
        <v>185</v>
      </c>
      <c r="D108" s="3" t="s">
        <v>203</v>
      </c>
      <c r="E108" s="3" t="s">
        <v>84</v>
      </c>
      <c r="F108" s="3" t="s">
        <v>187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86</v>
      </c>
      <c r="B109" s="28" t="s">
        <v>196</v>
      </c>
      <c r="C109" s="28" t="s">
        <v>185</v>
      </c>
      <c r="D109" s="28" t="s">
        <v>202</v>
      </c>
      <c r="E109" s="28" t="s">
        <v>374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347</v>
      </c>
      <c r="B110" s="3" t="s">
        <v>196</v>
      </c>
      <c r="C110" s="3" t="s">
        <v>185</v>
      </c>
      <c r="D110" s="3" t="s">
        <v>202</v>
      </c>
      <c r="E110" s="3" t="s">
        <v>346</v>
      </c>
      <c r="F110" s="3" t="s">
        <v>228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87</v>
      </c>
      <c r="B111" s="3" t="s">
        <v>196</v>
      </c>
      <c r="C111" s="3" t="s">
        <v>185</v>
      </c>
      <c r="D111" s="3" t="s">
        <v>202</v>
      </c>
      <c r="E111" s="3" t="s">
        <v>88</v>
      </c>
      <c r="F111" s="3" t="s">
        <v>228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324</v>
      </c>
      <c r="B112" s="28" t="s">
        <v>196</v>
      </c>
      <c r="C112" s="28" t="s">
        <v>185</v>
      </c>
      <c r="D112" s="28" t="s">
        <v>206</v>
      </c>
      <c r="E112" s="28" t="s">
        <v>374</v>
      </c>
      <c r="F112" s="28"/>
      <c r="G112" s="29">
        <f>SUM(G113:G115)</f>
        <v>342000</v>
      </c>
      <c r="H112" s="29">
        <f>SUM(H113:H115)</f>
        <v>30602.49</v>
      </c>
      <c r="I112" s="29">
        <f>SUM(I113:I115)</f>
        <v>372602.49</v>
      </c>
    </row>
    <row r="113" spans="1:9" ht="94.5">
      <c r="A113" s="16" t="s">
        <v>114</v>
      </c>
      <c r="B113" s="3" t="s">
        <v>196</v>
      </c>
      <c r="C113" s="3" t="s">
        <v>185</v>
      </c>
      <c r="D113" s="3" t="s">
        <v>206</v>
      </c>
      <c r="E113" s="3" t="s">
        <v>239</v>
      </c>
      <c r="F113" s="3" t="s">
        <v>188</v>
      </c>
      <c r="G113" s="6">
        <v>214500</v>
      </c>
      <c r="H113" s="6">
        <v>30602.49</v>
      </c>
      <c r="I113" s="6">
        <f>G113+H113</f>
        <v>245102.49</v>
      </c>
    </row>
    <row r="114" spans="1:9" ht="94.5">
      <c r="A114" s="16" t="s">
        <v>115</v>
      </c>
      <c r="B114" s="3" t="s">
        <v>196</v>
      </c>
      <c r="C114" s="3" t="s">
        <v>185</v>
      </c>
      <c r="D114" s="3" t="s">
        <v>206</v>
      </c>
      <c r="E114" s="3" t="s">
        <v>240</v>
      </c>
      <c r="F114" s="3" t="s">
        <v>188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351</v>
      </c>
      <c r="B115" s="3" t="s">
        <v>196</v>
      </c>
      <c r="C115" s="3" t="s">
        <v>185</v>
      </c>
      <c r="D115" s="3" t="s">
        <v>206</v>
      </c>
      <c r="E115" s="3" t="s">
        <v>350</v>
      </c>
      <c r="F115" s="3" t="s">
        <v>188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325</v>
      </c>
      <c r="B116" s="28" t="s">
        <v>196</v>
      </c>
      <c r="C116" s="28" t="s">
        <v>185</v>
      </c>
      <c r="D116" s="28" t="s">
        <v>183</v>
      </c>
      <c r="E116" s="28" t="s">
        <v>374</v>
      </c>
      <c r="F116" s="28"/>
      <c r="G116" s="29">
        <f>SUM(G117:G118)</f>
        <v>1842387</v>
      </c>
      <c r="H116" s="29">
        <f>SUM(H117:H118)</f>
        <v>-182000</v>
      </c>
      <c r="I116" s="29">
        <f>SUM(I117:I118)</f>
        <v>1660387</v>
      </c>
    </row>
    <row r="117" spans="1:9" ht="48.75" customHeight="1">
      <c r="A117" s="16" t="s">
        <v>158</v>
      </c>
      <c r="B117" s="3" t="s">
        <v>196</v>
      </c>
      <c r="C117" s="3" t="s">
        <v>185</v>
      </c>
      <c r="D117" s="3" t="s">
        <v>183</v>
      </c>
      <c r="E117" s="3" t="s">
        <v>241</v>
      </c>
      <c r="F117" s="3" t="s">
        <v>228</v>
      </c>
      <c r="G117" s="6">
        <v>112000</v>
      </c>
      <c r="H117" s="6">
        <v>-112000</v>
      </c>
      <c r="I117" s="6">
        <f>G117+H117</f>
        <v>0</v>
      </c>
    </row>
    <row r="118" spans="1:10" ht="110.25">
      <c r="A118" s="16" t="s">
        <v>159</v>
      </c>
      <c r="B118" s="3" t="s">
        <v>196</v>
      </c>
      <c r="C118" s="3" t="s">
        <v>185</v>
      </c>
      <c r="D118" s="3" t="s">
        <v>183</v>
      </c>
      <c r="E118" s="3" t="s">
        <v>242</v>
      </c>
      <c r="F118" s="3" t="s">
        <v>228</v>
      </c>
      <c r="G118" s="6">
        <v>1730387</v>
      </c>
      <c r="H118" s="6">
        <v>-70000</v>
      </c>
      <c r="I118" s="6">
        <f>G118+H118</f>
        <v>1660387</v>
      </c>
      <c r="J118" s="37"/>
    </row>
    <row r="119" spans="1:9" s="9" customFormat="1" ht="15.75">
      <c r="A119" s="24" t="s">
        <v>71</v>
      </c>
      <c r="B119" s="28" t="s">
        <v>196</v>
      </c>
      <c r="C119" s="28" t="s">
        <v>185</v>
      </c>
      <c r="D119" s="28" t="s">
        <v>70</v>
      </c>
      <c r="E119" s="28" t="s">
        <v>374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90</v>
      </c>
      <c r="B120" s="3" t="s">
        <v>196</v>
      </c>
      <c r="C120" s="3" t="s">
        <v>185</v>
      </c>
      <c r="D120" s="3" t="s">
        <v>70</v>
      </c>
      <c r="E120" s="3" t="s">
        <v>89</v>
      </c>
      <c r="F120" s="3" t="s">
        <v>188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386</v>
      </c>
      <c r="B121" s="3" t="s">
        <v>196</v>
      </c>
      <c r="C121" s="3" t="s">
        <v>185</v>
      </c>
      <c r="D121" s="3" t="s">
        <v>70</v>
      </c>
      <c r="E121" s="3" t="s">
        <v>72</v>
      </c>
      <c r="F121" s="3" t="s">
        <v>188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387</v>
      </c>
      <c r="B122" s="3" t="s">
        <v>196</v>
      </c>
      <c r="C122" s="3" t="s">
        <v>185</v>
      </c>
      <c r="D122" s="3" t="s">
        <v>70</v>
      </c>
      <c r="E122" s="3" t="s">
        <v>91</v>
      </c>
      <c r="F122" s="3" t="s">
        <v>228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92</v>
      </c>
      <c r="B123" s="28" t="s">
        <v>196</v>
      </c>
      <c r="C123" s="28" t="s">
        <v>185</v>
      </c>
      <c r="D123" s="28" t="s">
        <v>93</v>
      </c>
      <c r="E123" s="28" t="s">
        <v>374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385</v>
      </c>
      <c r="B124" s="3" t="s">
        <v>196</v>
      </c>
      <c r="C124" s="3" t="s">
        <v>185</v>
      </c>
      <c r="D124" s="3" t="s">
        <v>93</v>
      </c>
      <c r="E124" s="41" t="s">
        <v>94</v>
      </c>
      <c r="F124" s="41" t="s">
        <v>188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74</v>
      </c>
      <c r="B125" s="28" t="s">
        <v>196</v>
      </c>
      <c r="C125" s="28" t="s">
        <v>185</v>
      </c>
      <c r="D125" s="28" t="s">
        <v>73</v>
      </c>
      <c r="E125" s="28" t="s">
        <v>374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76</v>
      </c>
      <c r="B126" s="3" t="s">
        <v>196</v>
      </c>
      <c r="C126" s="3" t="s">
        <v>185</v>
      </c>
      <c r="D126" s="3" t="s">
        <v>73</v>
      </c>
      <c r="E126" s="41" t="s">
        <v>75</v>
      </c>
      <c r="F126" s="41" t="s">
        <v>188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126</v>
      </c>
      <c r="B127" s="20" t="s">
        <v>200</v>
      </c>
      <c r="C127" s="20" t="s">
        <v>185</v>
      </c>
      <c r="D127" s="20" t="s">
        <v>303</v>
      </c>
      <c r="E127" s="20" t="s">
        <v>374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127</v>
      </c>
      <c r="B128" s="35" t="s">
        <v>200</v>
      </c>
      <c r="C128" s="35" t="s">
        <v>185</v>
      </c>
      <c r="D128" s="35" t="s">
        <v>184</v>
      </c>
      <c r="E128" s="35" t="s">
        <v>374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128</v>
      </c>
      <c r="B129" s="3" t="s">
        <v>200</v>
      </c>
      <c r="C129" s="3" t="s">
        <v>185</v>
      </c>
      <c r="D129" s="3" t="s">
        <v>184</v>
      </c>
      <c r="E129" s="41" t="s">
        <v>129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203</v>
      </c>
      <c r="C130" s="20" t="s">
        <v>185</v>
      </c>
      <c r="D130" s="20" t="s">
        <v>185</v>
      </c>
      <c r="E130" s="20" t="s">
        <v>374</v>
      </c>
      <c r="F130" s="20"/>
      <c r="G130" s="23">
        <f>G131+G142</f>
        <v>9617744.469999999</v>
      </c>
      <c r="H130" s="23">
        <f>H131+H142</f>
        <v>374863.58999999997</v>
      </c>
      <c r="I130" s="23">
        <f>I131+I142</f>
        <v>9992608.06</v>
      </c>
    </row>
    <row r="131" spans="1:9" s="9" customFormat="1" ht="47.25">
      <c r="A131" s="24" t="s">
        <v>326</v>
      </c>
      <c r="B131" s="28" t="s">
        <v>203</v>
      </c>
      <c r="C131" s="28" t="s">
        <v>185</v>
      </c>
      <c r="D131" s="28" t="s">
        <v>184</v>
      </c>
      <c r="E131" s="28" t="s">
        <v>374</v>
      </c>
      <c r="F131" s="28"/>
      <c r="G131" s="29">
        <f>SUM(G132:G141)</f>
        <v>8954044.469999999</v>
      </c>
      <c r="H131" s="29">
        <f>SUM(H132:H141)</f>
        <v>410363.58999999997</v>
      </c>
      <c r="I131" s="29">
        <f>SUM(I132:I141)</f>
        <v>9364408.06</v>
      </c>
    </row>
    <row r="132" spans="1:9" ht="96" customHeight="1">
      <c r="A132" s="16" t="s">
        <v>391</v>
      </c>
      <c r="B132" s="3" t="s">
        <v>203</v>
      </c>
      <c r="C132" s="3" t="s">
        <v>185</v>
      </c>
      <c r="D132" s="3" t="s">
        <v>184</v>
      </c>
      <c r="E132" s="3" t="s">
        <v>244</v>
      </c>
      <c r="F132" s="3" t="s">
        <v>187</v>
      </c>
      <c r="G132" s="6">
        <v>4123843.73</v>
      </c>
      <c r="H132" s="6">
        <v>-485595.44</v>
      </c>
      <c r="I132" s="6">
        <f aca="true" t="shared" si="9" ref="I132:I140">G132+H132</f>
        <v>3638248.29</v>
      </c>
    </row>
    <row r="133" spans="1:9" ht="63.75" customHeight="1">
      <c r="A133" s="16" t="s">
        <v>116</v>
      </c>
      <c r="B133" s="3" t="s">
        <v>203</v>
      </c>
      <c r="C133" s="3" t="s">
        <v>185</v>
      </c>
      <c r="D133" s="3" t="s">
        <v>184</v>
      </c>
      <c r="E133" s="3" t="s">
        <v>244</v>
      </c>
      <c r="F133" s="3" t="s">
        <v>188</v>
      </c>
      <c r="G133" s="6">
        <v>1938465.41</v>
      </c>
      <c r="H133" s="6">
        <v>364199.22</v>
      </c>
      <c r="I133" s="6">
        <f t="shared" si="9"/>
        <v>2302664.63</v>
      </c>
    </row>
    <row r="134" spans="1:9" ht="49.5" customHeight="1">
      <c r="A134" s="16" t="s">
        <v>169</v>
      </c>
      <c r="B134" s="3" t="s">
        <v>203</v>
      </c>
      <c r="C134" s="3" t="s">
        <v>185</v>
      </c>
      <c r="D134" s="3" t="s">
        <v>184</v>
      </c>
      <c r="E134" s="3" t="s">
        <v>244</v>
      </c>
      <c r="F134" s="3" t="s">
        <v>189</v>
      </c>
      <c r="G134" s="6">
        <v>283200</v>
      </c>
      <c r="H134" s="6">
        <v>-1737</v>
      </c>
      <c r="I134" s="6">
        <f t="shared" si="9"/>
        <v>281463</v>
      </c>
    </row>
    <row r="135" spans="1:9" ht="49.5" customHeight="1">
      <c r="A135" s="16" t="s">
        <v>15</v>
      </c>
      <c r="B135" s="3" t="s">
        <v>203</v>
      </c>
      <c r="C135" s="3" t="s">
        <v>185</v>
      </c>
      <c r="D135" s="3" t="s">
        <v>184</v>
      </c>
      <c r="E135" s="3" t="s">
        <v>191</v>
      </c>
      <c r="F135" s="3" t="s">
        <v>188</v>
      </c>
      <c r="G135" s="6">
        <v>28972</v>
      </c>
      <c r="H135" s="6">
        <v>6619</v>
      </c>
      <c r="I135" s="6">
        <f t="shared" si="9"/>
        <v>35591</v>
      </c>
    </row>
    <row r="136" spans="1:9" ht="49.5" customHeight="1">
      <c r="A136" s="16" t="s">
        <v>10</v>
      </c>
      <c r="B136" s="3" t="s">
        <v>203</v>
      </c>
      <c r="C136" s="3" t="s">
        <v>185</v>
      </c>
      <c r="D136" s="3" t="s">
        <v>184</v>
      </c>
      <c r="E136" s="3" t="s">
        <v>192</v>
      </c>
      <c r="F136" s="3" t="s">
        <v>188</v>
      </c>
      <c r="G136" s="6">
        <v>22926</v>
      </c>
      <c r="H136" s="6">
        <v>-981.12</v>
      </c>
      <c r="I136" s="6">
        <f t="shared" si="9"/>
        <v>21944.88</v>
      </c>
    </row>
    <row r="137" spans="1:9" ht="49.5" customHeight="1">
      <c r="A137" s="16" t="s">
        <v>349</v>
      </c>
      <c r="B137" s="3" t="s">
        <v>203</v>
      </c>
      <c r="C137" s="3" t="s">
        <v>185</v>
      </c>
      <c r="D137" s="3" t="s">
        <v>184</v>
      </c>
      <c r="E137" s="3" t="s">
        <v>348</v>
      </c>
      <c r="F137" s="3" t="s">
        <v>188</v>
      </c>
      <c r="G137" s="6">
        <v>452093.57</v>
      </c>
      <c r="H137" s="6">
        <v>0</v>
      </c>
      <c r="I137" s="6">
        <f t="shared" si="9"/>
        <v>452093.57</v>
      </c>
    </row>
    <row r="138" spans="1:9" ht="63">
      <c r="A138" s="16" t="s">
        <v>11</v>
      </c>
      <c r="B138" s="3" t="s">
        <v>203</v>
      </c>
      <c r="C138" s="3" t="s">
        <v>185</v>
      </c>
      <c r="D138" s="3" t="s">
        <v>184</v>
      </c>
      <c r="E138" s="3" t="s">
        <v>193</v>
      </c>
      <c r="F138" s="3" t="s">
        <v>188</v>
      </c>
      <c r="G138" s="6">
        <v>58810</v>
      </c>
      <c r="H138" s="6">
        <v>-16050</v>
      </c>
      <c r="I138" s="6">
        <f t="shared" si="9"/>
        <v>42760</v>
      </c>
    </row>
    <row r="139" spans="1:9" ht="141.75">
      <c r="A139" s="16" t="s">
        <v>41</v>
      </c>
      <c r="B139" s="3" t="s">
        <v>203</v>
      </c>
      <c r="C139" s="3" t="s">
        <v>185</v>
      </c>
      <c r="D139" s="3" t="s">
        <v>184</v>
      </c>
      <c r="E139" s="3" t="s">
        <v>39</v>
      </c>
      <c r="F139" s="3" t="s">
        <v>187</v>
      </c>
      <c r="G139" s="6">
        <v>1043447.06</v>
      </c>
      <c r="H139" s="6">
        <v>516713.49</v>
      </c>
      <c r="I139" s="6">
        <f t="shared" si="9"/>
        <v>1560160.55</v>
      </c>
    </row>
    <row r="140" spans="1:9" ht="141.75">
      <c r="A140" s="16" t="s">
        <v>42</v>
      </c>
      <c r="B140" s="3" t="s">
        <v>203</v>
      </c>
      <c r="C140" s="3" t="s">
        <v>185</v>
      </c>
      <c r="D140" s="3" t="s">
        <v>184</v>
      </c>
      <c r="E140" s="3" t="s">
        <v>40</v>
      </c>
      <c r="F140" s="3" t="s">
        <v>187</v>
      </c>
      <c r="G140" s="6">
        <v>54918.27</v>
      </c>
      <c r="H140" s="6">
        <v>27195.44</v>
      </c>
      <c r="I140" s="6">
        <f t="shared" si="9"/>
        <v>82113.70999999999</v>
      </c>
    </row>
    <row r="141" spans="1:9" ht="46.5" customHeight="1">
      <c r="A141" s="16" t="s">
        <v>13</v>
      </c>
      <c r="B141" s="3" t="s">
        <v>203</v>
      </c>
      <c r="C141" s="3" t="s">
        <v>185</v>
      </c>
      <c r="D141" s="3" t="s">
        <v>184</v>
      </c>
      <c r="E141" s="3" t="s">
        <v>195</v>
      </c>
      <c r="F141" s="3" t="s">
        <v>188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327</v>
      </c>
      <c r="B142" s="28" t="s">
        <v>203</v>
      </c>
      <c r="C142" s="28" t="s">
        <v>185</v>
      </c>
      <c r="D142" s="28" t="s">
        <v>196</v>
      </c>
      <c r="E142" s="28" t="s">
        <v>374</v>
      </c>
      <c r="F142" s="28"/>
      <c r="G142" s="29">
        <f>SUM(G143:G145)</f>
        <v>663700</v>
      </c>
      <c r="H142" s="29">
        <f>SUM(H143:H145)</f>
        <v>-35500</v>
      </c>
      <c r="I142" s="29">
        <f>SUM(I143:I145)</f>
        <v>628200</v>
      </c>
    </row>
    <row r="143" spans="1:9" ht="63">
      <c r="A143" s="16" t="s">
        <v>117</v>
      </c>
      <c r="B143" s="3" t="s">
        <v>203</v>
      </c>
      <c r="C143" s="3" t="s">
        <v>185</v>
      </c>
      <c r="D143" s="3" t="s">
        <v>196</v>
      </c>
      <c r="E143" s="3" t="s">
        <v>246</v>
      </c>
      <c r="F143" s="3" t="s">
        <v>188</v>
      </c>
      <c r="G143" s="6">
        <v>150000</v>
      </c>
      <c r="H143" s="6">
        <v>-35500</v>
      </c>
      <c r="I143" s="6">
        <f>G143+H143</f>
        <v>114500</v>
      </c>
    </row>
    <row r="144" spans="1:9" ht="126">
      <c r="A144" s="16" t="s">
        <v>118</v>
      </c>
      <c r="B144" s="3" t="s">
        <v>203</v>
      </c>
      <c r="C144" s="3" t="s">
        <v>185</v>
      </c>
      <c r="D144" s="3" t="s">
        <v>196</v>
      </c>
      <c r="E144" s="3" t="s">
        <v>247</v>
      </c>
      <c r="F144" s="3" t="s">
        <v>188</v>
      </c>
      <c r="G144" s="6">
        <v>180600</v>
      </c>
      <c r="H144" s="6">
        <v>-25000</v>
      </c>
      <c r="I144" s="6">
        <f>G144+H144</f>
        <v>155600</v>
      </c>
    </row>
    <row r="145" spans="1:9" ht="94.5">
      <c r="A145" s="16" t="s">
        <v>119</v>
      </c>
      <c r="B145" s="3" t="s">
        <v>203</v>
      </c>
      <c r="C145" s="3" t="s">
        <v>185</v>
      </c>
      <c r="D145" s="3" t="s">
        <v>196</v>
      </c>
      <c r="E145" s="3" t="s">
        <v>248</v>
      </c>
      <c r="F145" s="3" t="s">
        <v>188</v>
      </c>
      <c r="G145" s="6">
        <v>333100</v>
      </c>
      <c r="H145" s="6">
        <v>25000</v>
      </c>
      <c r="I145" s="6">
        <f>G145+H145</f>
        <v>358100</v>
      </c>
    </row>
    <row r="146" spans="1:9" ht="93.75">
      <c r="A146" s="43" t="s">
        <v>408</v>
      </c>
      <c r="B146" s="20" t="s">
        <v>202</v>
      </c>
      <c r="C146" s="20" t="s">
        <v>185</v>
      </c>
      <c r="D146" s="20" t="s">
        <v>303</v>
      </c>
      <c r="E146" s="20" t="s">
        <v>374</v>
      </c>
      <c r="F146" s="44"/>
      <c r="G146" s="23">
        <f aca="true" t="shared" si="10" ref="G146:I147">G147</f>
        <v>23000</v>
      </c>
      <c r="H146" s="23">
        <f t="shared" si="10"/>
        <v>-6926.63</v>
      </c>
      <c r="I146" s="23">
        <f t="shared" si="10"/>
        <v>16073.369999999999</v>
      </c>
    </row>
    <row r="147" spans="1:9" ht="47.25">
      <c r="A147" s="45" t="s">
        <v>409</v>
      </c>
      <c r="B147" s="46" t="s">
        <v>202</v>
      </c>
      <c r="C147" s="46" t="s">
        <v>185</v>
      </c>
      <c r="D147" s="46" t="s">
        <v>184</v>
      </c>
      <c r="E147" s="46" t="s">
        <v>374</v>
      </c>
      <c r="F147" s="46"/>
      <c r="G147" s="47">
        <f t="shared" si="10"/>
        <v>23000</v>
      </c>
      <c r="H147" s="47">
        <f t="shared" si="10"/>
        <v>-6926.63</v>
      </c>
      <c r="I147" s="47">
        <f t="shared" si="10"/>
        <v>16073.369999999999</v>
      </c>
    </row>
    <row r="148" spans="1:9" ht="78.75">
      <c r="A148" s="16" t="s">
        <v>266</v>
      </c>
      <c r="B148" s="3" t="s">
        <v>202</v>
      </c>
      <c r="C148" s="3" t="s">
        <v>185</v>
      </c>
      <c r="D148" s="3" t="s">
        <v>184</v>
      </c>
      <c r="E148" s="3" t="s">
        <v>410</v>
      </c>
      <c r="F148" s="3" t="s">
        <v>188</v>
      </c>
      <c r="G148" s="6">
        <v>23000</v>
      </c>
      <c r="H148" s="6">
        <v>-6926.63</v>
      </c>
      <c r="I148" s="38">
        <f>G148+H148</f>
        <v>16073.369999999999</v>
      </c>
    </row>
    <row r="149" spans="1:9" s="10" customFormat="1" ht="75">
      <c r="A149" s="18" t="s">
        <v>328</v>
      </c>
      <c r="B149" s="20" t="s">
        <v>206</v>
      </c>
      <c r="C149" s="20" t="s">
        <v>185</v>
      </c>
      <c r="D149" s="20" t="s">
        <v>303</v>
      </c>
      <c r="E149" s="20" t="s">
        <v>374</v>
      </c>
      <c r="F149" s="20"/>
      <c r="G149" s="23">
        <f>G150+G154+G157</f>
        <v>2578605.84</v>
      </c>
      <c r="H149" s="23">
        <f>H150+H154+H157</f>
        <v>-219485</v>
      </c>
      <c r="I149" s="23">
        <f>I150+I154+I157</f>
        <v>2359120.84</v>
      </c>
    </row>
    <row r="150" spans="1:9" s="12" customFormat="1" ht="47.25">
      <c r="A150" s="31" t="s">
        <v>329</v>
      </c>
      <c r="B150" s="32" t="s">
        <v>206</v>
      </c>
      <c r="C150" s="32" t="s">
        <v>249</v>
      </c>
      <c r="D150" s="32" t="s">
        <v>303</v>
      </c>
      <c r="E150" s="32" t="s">
        <v>374</v>
      </c>
      <c r="F150" s="32"/>
      <c r="G150" s="33">
        <f>SUM(G151)</f>
        <v>142000</v>
      </c>
      <c r="H150" s="33">
        <f>SUM(H151)</f>
        <v>-75485</v>
      </c>
      <c r="I150" s="33">
        <f>SUM(I151)</f>
        <v>66515</v>
      </c>
    </row>
    <row r="151" spans="1:9" s="9" customFormat="1" ht="31.5">
      <c r="A151" s="24" t="s">
        <v>330</v>
      </c>
      <c r="B151" s="28" t="s">
        <v>206</v>
      </c>
      <c r="C151" s="28" t="s">
        <v>249</v>
      </c>
      <c r="D151" s="28" t="s">
        <v>184</v>
      </c>
      <c r="E151" s="28" t="s">
        <v>374</v>
      </c>
      <c r="F151" s="28"/>
      <c r="G151" s="29">
        <f>SUM(G152:G153)</f>
        <v>142000</v>
      </c>
      <c r="H151" s="29">
        <f>SUM(H152:H153)</f>
        <v>-75485</v>
      </c>
      <c r="I151" s="29">
        <f>SUM(I152:I153)</f>
        <v>66515</v>
      </c>
    </row>
    <row r="152" spans="1:9" ht="49.5" customHeight="1">
      <c r="A152" s="16" t="s">
        <v>161</v>
      </c>
      <c r="B152" s="3" t="s">
        <v>206</v>
      </c>
      <c r="C152" s="3" t="s">
        <v>249</v>
      </c>
      <c r="D152" s="3" t="s">
        <v>184</v>
      </c>
      <c r="E152" s="3" t="s">
        <v>250</v>
      </c>
      <c r="F152" s="3" t="s">
        <v>228</v>
      </c>
      <c r="G152" s="6">
        <v>102000</v>
      </c>
      <c r="H152" s="6">
        <v>-35485</v>
      </c>
      <c r="I152" s="6">
        <f>G152+H152</f>
        <v>66515</v>
      </c>
    </row>
    <row r="153" spans="1:9" ht="66.75" customHeight="1">
      <c r="A153" s="16" t="s">
        <v>63</v>
      </c>
      <c r="B153" s="3" t="s">
        <v>206</v>
      </c>
      <c r="C153" s="3" t="s">
        <v>249</v>
      </c>
      <c r="D153" s="3" t="s">
        <v>184</v>
      </c>
      <c r="E153" s="3" t="s">
        <v>62</v>
      </c>
      <c r="F153" s="3" t="s">
        <v>228</v>
      </c>
      <c r="G153" s="6">
        <v>40000</v>
      </c>
      <c r="H153" s="6">
        <v>-40000</v>
      </c>
      <c r="I153" s="6">
        <f>G153+H153</f>
        <v>0</v>
      </c>
    </row>
    <row r="154" spans="1:9" s="12" customFormat="1" ht="47.25">
      <c r="A154" s="31" t="s">
        <v>331</v>
      </c>
      <c r="B154" s="32" t="s">
        <v>206</v>
      </c>
      <c r="C154" s="32" t="s">
        <v>251</v>
      </c>
      <c r="D154" s="32" t="s">
        <v>303</v>
      </c>
      <c r="E154" s="32" t="s">
        <v>374</v>
      </c>
      <c r="F154" s="32"/>
      <c r="G154" s="33">
        <f aca="true" t="shared" si="11" ref="G154:I155">SUM(G155)</f>
        <v>119000</v>
      </c>
      <c r="H154" s="33">
        <f t="shared" si="11"/>
        <v>-119000</v>
      </c>
      <c r="I154" s="33">
        <f t="shared" si="11"/>
        <v>0</v>
      </c>
    </row>
    <row r="155" spans="1:9" s="9" customFormat="1" ht="31.5">
      <c r="A155" s="24" t="s">
        <v>332</v>
      </c>
      <c r="B155" s="28" t="s">
        <v>206</v>
      </c>
      <c r="C155" s="28" t="s">
        <v>251</v>
      </c>
      <c r="D155" s="28" t="s">
        <v>184</v>
      </c>
      <c r="E155" s="28" t="s">
        <v>374</v>
      </c>
      <c r="F155" s="28"/>
      <c r="G155" s="29">
        <f t="shared" si="11"/>
        <v>119000</v>
      </c>
      <c r="H155" s="29">
        <f t="shared" si="11"/>
        <v>-119000</v>
      </c>
      <c r="I155" s="29">
        <f t="shared" si="11"/>
        <v>0</v>
      </c>
    </row>
    <row r="156" spans="1:9" ht="47.25">
      <c r="A156" s="16" t="s">
        <v>170</v>
      </c>
      <c r="B156" s="3" t="s">
        <v>206</v>
      </c>
      <c r="C156" s="3" t="s">
        <v>251</v>
      </c>
      <c r="D156" s="3" t="s">
        <v>184</v>
      </c>
      <c r="E156" s="3" t="s">
        <v>252</v>
      </c>
      <c r="F156" s="3" t="s">
        <v>189</v>
      </c>
      <c r="G156" s="6">
        <v>119000</v>
      </c>
      <c r="H156" s="6">
        <v>-119000</v>
      </c>
      <c r="I156" s="6">
        <f>G156+H156</f>
        <v>0</v>
      </c>
    </row>
    <row r="157" spans="1:9" s="12" customFormat="1" ht="31.5">
      <c r="A157" s="31" t="s">
        <v>30</v>
      </c>
      <c r="B157" s="32" t="s">
        <v>206</v>
      </c>
      <c r="C157" s="32" t="s">
        <v>32</v>
      </c>
      <c r="D157" s="32" t="s">
        <v>303</v>
      </c>
      <c r="E157" s="32" t="s">
        <v>374</v>
      </c>
      <c r="F157" s="32"/>
      <c r="G157" s="33">
        <f aca="true" t="shared" si="12" ref="G157:I158">SUM(G158)</f>
        <v>2317605.84</v>
      </c>
      <c r="H157" s="33">
        <f t="shared" si="12"/>
        <v>-25000</v>
      </c>
      <c r="I157" s="33">
        <f t="shared" si="12"/>
        <v>2292605.84</v>
      </c>
    </row>
    <row r="158" spans="1:9" s="9" customFormat="1" ht="31.5">
      <c r="A158" s="24" t="s">
        <v>31</v>
      </c>
      <c r="B158" s="28" t="s">
        <v>206</v>
      </c>
      <c r="C158" s="28" t="s">
        <v>32</v>
      </c>
      <c r="D158" s="28" t="s">
        <v>184</v>
      </c>
      <c r="E158" s="28" t="s">
        <v>374</v>
      </c>
      <c r="F158" s="28"/>
      <c r="G158" s="29">
        <f t="shared" si="12"/>
        <v>2317605.84</v>
      </c>
      <c r="H158" s="29">
        <f t="shared" si="12"/>
        <v>-25000</v>
      </c>
      <c r="I158" s="29">
        <f t="shared" si="12"/>
        <v>2292605.84</v>
      </c>
    </row>
    <row r="159" spans="1:12" ht="78.75">
      <c r="A159" s="16" t="s">
        <v>34</v>
      </c>
      <c r="B159" s="3" t="s">
        <v>206</v>
      </c>
      <c r="C159" s="3" t="s">
        <v>32</v>
      </c>
      <c r="D159" s="3" t="s">
        <v>184</v>
      </c>
      <c r="E159" s="3" t="s">
        <v>33</v>
      </c>
      <c r="F159" s="3" t="s">
        <v>293</v>
      </c>
      <c r="G159" s="6">
        <v>2317605.84</v>
      </c>
      <c r="H159" s="6">
        <v>-25000</v>
      </c>
      <c r="I159" s="6">
        <f>G159+H159</f>
        <v>2292605.84</v>
      </c>
      <c r="L159" s="39"/>
    </row>
    <row r="160" spans="1:9" s="10" customFormat="1" ht="75">
      <c r="A160" s="18" t="s">
        <v>47</v>
      </c>
      <c r="B160" s="20" t="s">
        <v>183</v>
      </c>
      <c r="C160" s="20" t="s">
        <v>185</v>
      </c>
      <c r="D160" s="20" t="s">
        <v>303</v>
      </c>
      <c r="E160" s="20" t="s">
        <v>374</v>
      </c>
      <c r="F160" s="20"/>
      <c r="G160" s="23">
        <f>G161</f>
        <v>22000</v>
      </c>
      <c r="H160" s="23">
        <f>H161</f>
        <v>-739</v>
      </c>
      <c r="I160" s="23">
        <f>I161</f>
        <v>21261</v>
      </c>
    </row>
    <row r="161" spans="1:12" ht="31.5">
      <c r="A161" s="24" t="s">
        <v>49</v>
      </c>
      <c r="B161" s="28" t="s">
        <v>183</v>
      </c>
      <c r="C161" s="28" t="s">
        <v>185</v>
      </c>
      <c r="D161" s="28" t="s">
        <v>184</v>
      </c>
      <c r="E161" s="28" t="s">
        <v>374</v>
      </c>
      <c r="F161" s="28"/>
      <c r="G161" s="29">
        <f>SUM(G162:G163)</f>
        <v>22000</v>
      </c>
      <c r="H161" s="29">
        <f>SUM(H162:H163)</f>
        <v>-739</v>
      </c>
      <c r="I161" s="29">
        <f>SUM(I162:I163)</f>
        <v>21261</v>
      </c>
      <c r="L161" s="39"/>
    </row>
    <row r="162" spans="1:12" ht="63.75" customHeight="1">
      <c r="A162" s="16" t="s">
        <v>51</v>
      </c>
      <c r="B162" s="3" t="s">
        <v>183</v>
      </c>
      <c r="C162" s="3" t="s">
        <v>185</v>
      </c>
      <c r="D162" s="3" t="s">
        <v>184</v>
      </c>
      <c r="E162" s="3" t="s">
        <v>50</v>
      </c>
      <c r="F162" s="3" t="s">
        <v>188</v>
      </c>
      <c r="G162" s="6">
        <v>2000</v>
      </c>
      <c r="H162" s="6">
        <v>-739</v>
      </c>
      <c r="I162" s="6">
        <f>G162+H162</f>
        <v>1261</v>
      </c>
      <c r="L162" s="39"/>
    </row>
    <row r="163" spans="1:12" ht="78.75">
      <c r="A163" s="16" t="s">
        <v>52</v>
      </c>
      <c r="B163" s="3" t="s">
        <v>183</v>
      </c>
      <c r="C163" s="3" t="s">
        <v>185</v>
      </c>
      <c r="D163" s="3" t="s">
        <v>184</v>
      </c>
      <c r="E163" s="3" t="s">
        <v>53</v>
      </c>
      <c r="F163" s="3" t="s">
        <v>188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333</v>
      </c>
      <c r="B164" s="20" t="s">
        <v>224</v>
      </c>
      <c r="C164" s="20" t="s">
        <v>185</v>
      </c>
      <c r="D164" s="20" t="s">
        <v>303</v>
      </c>
      <c r="E164" s="20" t="s">
        <v>374</v>
      </c>
      <c r="F164" s="20"/>
      <c r="G164" s="23">
        <f>G165+G190+G194+G198+G207</f>
        <v>44003437.300000004</v>
      </c>
      <c r="H164" s="23">
        <f>H165+H190+H194+H198+H207</f>
        <v>1291558.01</v>
      </c>
      <c r="I164" s="23">
        <f>I165+I190+I194+I198+I207</f>
        <v>45294995.31000001</v>
      </c>
    </row>
    <row r="165" spans="1:9" s="9" customFormat="1" ht="47.25">
      <c r="A165" s="24" t="s">
        <v>334</v>
      </c>
      <c r="B165" s="28" t="s">
        <v>224</v>
      </c>
      <c r="C165" s="28" t="s">
        <v>185</v>
      </c>
      <c r="D165" s="28" t="s">
        <v>184</v>
      </c>
      <c r="E165" s="28" t="s">
        <v>374</v>
      </c>
      <c r="F165" s="28"/>
      <c r="G165" s="29">
        <f>SUM(G166:G189)</f>
        <v>38444657.75</v>
      </c>
      <c r="H165" s="29">
        <f>SUM(H166:H189)</f>
        <v>1287218.94</v>
      </c>
      <c r="I165" s="29">
        <f>SUM(I166:I189)</f>
        <v>39731876.690000005</v>
      </c>
    </row>
    <row r="166" spans="1:9" ht="81.75" customHeight="1">
      <c r="A166" s="16" t="s">
        <v>392</v>
      </c>
      <c r="B166" s="3" t="s">
        <v>224</v>
      </c>
      <c r="C166" s="3" t="s">
        <v>185</v>
      </c>
      <c r="D166" s="3" t="s">
        <v>184</v>
      </c>
      <c r="E166" s="3" t="s">
        <v>253</v>
      </c>
      <c r="F166" s="3" t="s">
        <v>187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393</v>
      </c>
      <c r="B167" s="3" t="s">
        <v>224</v>
      </c>
      <c r="C167" s="3" t="s">
        <v>185</v>
      </c>
      <c r="D167" s="3" t="s">
        <v>184</v>
      </c>
      <c r="E167" s="3" t="s">
        <v>254</v>
      </c>
      <c r="F167" s="3" t="s">
        <v>187</v>
      </c>
      <c r="G167" s="6">
        <v>24905055.1</v>
      </c>
      <c r="H167" s="6">
        <f>-350-7000</f>
        <v>-7350</v>
      </c>
      <c r="I167" s="6">
        <f t="shared" si="13"/>
        <v>24897705.1</v>
      </c>
    </row>
    <row r="168" spans="1:9" ht="63.75" customHeight="1">
      <c r="A168" s="16" t="s">
        <v>120</v>
      </c>
      <c r="B168" s="3" t="s">
        <v>224</v>
      </c>
      <c r="C168" s="3" t="s">
        <v>185</v>
      </c>
      <c r="D168" s="3" t="s">
        <v>184</v>
      </c>
      <c r="E168" s="3" t="s">
        <v>254</v>
      </c>
      <c r="F168" s="3" t="s">
        <v>188</v>
      </c>
      <c r="G168" s="6">
        <v>1556128.72</v>
      </c>
      <c r="H168" s="6">
        <f>18600-12657.4+4486+18324+256501-46322.16-1200+350+7000</f>
        <v>245081.43999999997</v>
      </c>
      <c r="I168" s="6">
        <f t="shared" si="13"/>
        <v>1801210.16</v>
      </c>
    </row>
    <row r="169" spans="1:9" s="39" customFormat="1" ht="51" customHeight="1">
      <c r="A169" s="40" t="s">
        <v>342</v>
      </c>
      <c r="B169" s="41" t="s">
        <v>224</v>
      </c>
      <c r="C169" s="41" t="s">
        <v>185</v>
      </c>
      <c r="D169" s="41" t="s">
        <v>184</v>
      </c>
      <c r="E169" s="41" t="s">
        <v>254</v>
      </c>
      <c r="F169" s="41" t="s">
        <v>208</v>
      </c>
      <c r="G169" s="38">
        <v>70000</v>
      </c>
      <c r="H169" s="38">
        <v>-606.17</v>
      </c>
      <c r="I169" s="38">
        <f t="shared" si="13"/>
        <v>69393.83</v>
      </c>
    </row>
    <row r="170" spans="1:9" ht="49.5" customHeight="1">
      <c r="A170" s="16" t="s">
        <v>171</v>
      </c>
      <c r="B170" s="3" t="s">
        <v>224</v>
      </c>
      <c r="C170" s="3" t="s">
        <v>185</v>
      </c>
      <c r="D170" s="3" t="s">
        <v>184</v>
      </c>
      <c r="E170" s="3" t="s">
        <v>254</v>
      </c>
      <c r="F170" s="3" t="s">
        <v>189</v>
      </c>
      <c r="G170" s="6">
        <v>49718</v>
      </c>
      <c r="H170" s="6">
        <f>-4377-9878</f>
        <v>-14255</v>
      </c>
      <c r="I170" s="6">
        <f t="shared" si="13"/>
        <v>35463</v>
      </c>
    </row>
    <row r="171" spans="1:9" ht="96.75" customHeight="1">
      <c r="A171" s="16" t="s">
        <v>394</v>
      </c>
      <c r="B171" s="3" t="s">
        <v>224</v>
      </c>
      <c r="C171" s="3" t="s">
        <v>185</v>
      </c>
      <c r="D171" s="3" t="s">
        <v>184</v>
      </c>
      <c r="E171" s="3" t="s">
        <v>256</v>
      </c>
      <c r="F171" s="3" t="s">
        <v>187</v>
      </c>
      <c r="G171" s="6">
        <v>4657705</v>
      </c>
      <c r="H171" s="6">
        <v>55900</v>
      </c>
      <c r="I171" s="6">
        <f t="shared" si="13"/>
        <v>4713605</v>
      </c>
    </row>
    <row r="172" spans="1:9" ht="49.5" customHeight="1">
      <c r="A172" s="16" t="s">
        <v>121</v>
      </c>
      <c r="B172" s="3" t="s">
        <v>224</v>
      </c>
      <c r="C172" s="3" t="s">
        <v>185</v>
      </c>
      <c r="D172" s="3" t="s">
        <v>184</v>
      </c>
      <c r="E172" s="3" t="s">
        <v>256</v>
      </c>
      <c r="F172" s="3" t="s">
        <v>188</v>
      </c>
      <c r="G172" s="6">
        <v>5458024.35</v>
      </c>
      <c r="H172" s="6">
        <f>1048418.05-25913.4</f>
        <v>1022504.65</v>
      </c>
      <c r="I172" s="6">
        <f t="shared" si="13"/>
        <v>6480529</v>
      </c>
    </row>
    <row r="173" spans="1:9" ht="48.75" customHeight="1">
      <c r="A173" s="16" t="s">
        <v>172</v>
      </c>
      <c r="B173" s="3" t="s">
        <v>224</v>
      </c>
      <c r="C173" s="3" t="s">
        <v>185</v>
      </c>
      <c r="D173" s="3" t="s">
        <v>184</v>
      </c>
      <c r="E173" s="3" t="s">
        <v>256</v>
      </c>
      <c r="F173" s="3" t="s">
        <v>189</v>
      </c>
      <c r="G173" s="6">
        <v>115585.58</v>
      </c>
      <c r="H173" s="6">
        <f>-39969.38+25913.4</f>
        <v>-14055.979999999996</v>
      </c>
      <c r="I173" s="6">
        <f t="shared" si="13"/>
        <v>101529.6</v>
      </c>
    </row>
    <row r="174" spans="1:9" ht="110.25">
      <c r="A174" s="16" t="s">
        <v>395</v>
      </c>
      <c r="B174" s="3" t="s">
        <v>224</v>
      </c>
      <c r="C174" s="3" t="s">
        <v>185</v>
      </c>
      <c r="D174" s="3" t="s">
        <v>184</v>
      </c>
      <c r="E174" s="3" t="s">
        <v>257</v>
      </c>
      <c r="F174" s="3" t="s">
        <v>187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396</v>
      </c>
      <c r="B175" s="3" t="s">
        <v>224</v>
      </c>
      <c r="C175" s="3" t="s">
        <v>185</v>
      </c>
      <c r="D175" s="3" t="s">
        <v>184</v>
      </c>
      <c r="E175" s="3" t="s">
        <v>258</v>
      </c>
      <c r="F175" s="3" t="s">
        <v>187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397</v>
      </c>
      <c r="B176" s="3" t="s">
        <v>224</v>
      </c>
      <c r="C176" s="3" t="s">
        <v>185</v>
      </c>
      <c r="D176" s="3" t="s">
        <v>184</v>
      </c>
      <c r="E176" s="3" t="s">
        <v>259</v>
      </c>
      <c r="F176" s="3" t="s">
        <v>187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398</v>
      </c>
      <c r="B177" s="3" t="s">
        <v>224</v>
      </c>
      <c r="C177" s="3" t="s">
        <v>185</v>
      </c>
      <c r="D177" s="3" t="s">
        <v>184</v>
      </c>
      <c r="E177" s="3" t="s">
        <v>260</v>
      </c>
      <c r="F177" s="3" t="s">
        <v>187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399</v>
      </c>
      <c r="B178" s="3" t="s">
        <v>224</v>
      </c>
      <c r="C178" s="3" t="s">
        <v>185</v>
      </c>
      <c r="D178" s="3" t="s">
        <v>184</v>
      </c>
      <c r="E178" s="3" t="s">
        <v>43</v>
      </c>
      <c r="F178" s="3" t="s">
        <v>187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400</v>
      </c>
      <c r="B179" s="3" t="s">
        <v>224</v>
      </c>
      <c r="C179" s="3" t="s">
        <v>185</v>
      </c>
      <c r="D179" s="3" t="s">
        <v>184</v>
      </c>
      <c r="E179" s="3" t="s">
        <v>261</v>
      </c>
      <c r="F179" s="3" t="s">
        <v>187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401</v>
      </c>
      <c r="B180" s="3" t="s">
        <v>224</v>
      </c>
      <c r="C180" s="3" t="s">
        <v>185</v>
      </c>
      <c r="D180" s="3" t="s">
        <v>184</v>
      </c>
      <c r="E180" s="3" t="s">
        <v>262</v>
      </c>
      <c r="F180" s="3" t="s">
        <v>187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402</v>
      </c>
      <c r="B181" s="3" t="s">
        <v>224</v>
      </c>
      <c r="C181" s="3" t="s">
        <v>185</v>
      </c>
      <c r="D181" s="3" t="s">
        <v>184</v>
      </c>
      <c r="E181" s="3" t="s">
        <v>263</v>
      </c>
      <c r="F181" s="3" t="s">
        <v>187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403</v>
      </c>
      <c r="B182" s="3" t="s">
        <v>224</v>
      </c>
      <c r="C182" s="3" t="s">
        <v>185</v>
      </c>
      <c r="D182" s="3" t="s">
        <v>184</v>
      </c>
      <c r="E182" s="3" t="s">
        <v>264</v>
      </c>
      <c r="F182" s="3" t="s">
        <v>187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404</v>
      </c>
      <c r="B183" s="3" t="s">
        <v>224</v>
      </c>
      <c r="C183" s="3" t="s">
        <v>185</v>
      </c>
      <c r="D183" s="3" t="s">
        <v>184</v>
      </c>
      <c r="E183" s="3" t="s">
        <v>265</v>
      </c>
      <c r="F183" s="3" t="s">
        <v>187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405</v>
      </c>
      <c r="B184" s="3" t="s">
        <v>224</v>
      </c>
      <c r="C184" s="3" t="s">
        <v>185</v>
      </c>
      <c r="D184" s="3" t="s">
        <v>184</v>
      </c>
      <c r="E184" s="3" t="s">
        <v>267</v>
      </c>
      <c r="F184" s="3" t="s">
        <v>187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406</v>
      </c>
      <c r="B185" s="3" t="s">
        <v>224</v>
      </c>
      <c r="C185" s="3" t="s">
        <v>185</v>
      </c>
      <c r="D185" s="3" t="s">
        <v>184</v>
      </c>
      <c r="E185" s="3" t="s">
        <v>268</v>
      </c>
      <c r="F185" s="3" t="s">
        <v>187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407</v>
      </c>
      <c r="B186" s="3" t="s">
        <v>224</v>
      </c>
      <c r="C186" s="3" t="s">
        <v>185</v>
      </c>
      <c r="D186" s="3" t="s">
        <v>184</v>
      </c>
      <c r="E186" s="3" t="s">
        <v>269</v>
      </c>
      <c r="F186" s="3" t="s">
        <v>187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224</v>
      </c>
      <c r="C187" s="3" t="s">
        <v>185</v>
      </c>
      <c r="D187" s="3" t="s">
        <v>184</v>
      </c>
      <c r="E187" s="3" t="s">
        <v>270</v>
      </c>
      <c r="F187" s="3" t="s">
        <v>187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224</v>
      </c>
      <c r="C188" s="3" t="s">
        <v>185</v>
      </c>
      <c r="D188" s="3" t="s">
        <v>184</v>
      </c>
      <c r="E188" s="3" t="s">
        <v>271</v>
      </c>
      <c r="F188" s="3" t="s">
        <v>187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224</v>
      </c>
      <c r="C189" s="3" t="s">
        <v>185</v>
      </c>
      <c r="D189" s="3" t="s">
        <v>184</v>
      </c>
      <c r="E189" s="3" t="s">
        <v>272</v>
      </c>
      <c r="F189" s="3" t="s">
        <v>187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335</v>
      </c>
      <c r="B190" s="28" t="s">
        <v>224</v>
      </c>
      <c r="C190" s="28" t="s">
        <v>185</v>
      </c>
      <c r="D190" s="28" t="s">
        <v>196</v>
      </c>
      <c r="E190" s="28" t="s">
        <v>374</v>
      </c>
      <c r="F190" s="28"/>
      <c r="G190" s="29">
        <f>SUM(G191:G193)</f>
        <v>324222.33999999997</v>
      </c>
      <c r="H190" s="29">
        <f>SUM(H191:H193)</f>
        <v>22425</v>
      </c>
      <c r="I190" s="29">
        <f>SUM(I191:I193)</f>
        <v>346647.33999999997</v>
      </c>
    </row>
    <row r="191" spans="1:9" ht="47.25" customHeight="1">
      <c r="A191" s="16" t="s">
        <v>122</v>
      </c>
      <c r="B191" s="3" t="s">
        <v>224</v>
      </c>
      <c r="C191" s="3" t="s">
        <v>185</v>
      </c>
      <c r="D191" s="3" t="s">
        <v>196</v>
      </c>
      <c r="E191" s="3" t="s">
        <v>273</v>
      </c>
      <c r="F191" s="3" t="s">
        <v>188</v>
      </c>
      <c r="G191" s="6">
        <v>238499.34</v>
      </c>
      <c r="H191" s="6">
        <f>21225-10000+1200</f>
        <v>12425</v>
      </c>
      <c r="I191" s="6">
        <f>G191+H191</f>
        <v>250924.34</v>
      </c>
    </row>
    <row r="192" spans="1:9" s="39" customFormat="1" ht="32.25" customHeight="1">
      <c r="A192" s="40" t="s">
        <v>354</v>
      </c>
      <c r="B192" s="41" t="s">
        <v>224</v>
      </c>
      <c r="C192" s="41" t="s">
        <v>185</v>
      </c>
      <c r="D192" s="41" t="s">
        <v>196</v>
      </c>
      <c r="E192" s="41" t="s">
        <v>273</v>
      </c>
      <c r="F192" s="41" t="s">
        <v>189</v>
      </c>
      <c r="G192" s="38">
        <v>80723</v>
      </c>
      <c r="H192" s="38">
        <v>0</v>
      </c>
      <c r="I192" s="38">
        <f>G192+H192</f>
        <v>80723</v>
      </c>
    </row>
    <row r="193" spans="1:9" ht="65.25" customHeight="1">
      <c r="A193" s="40" t="s">
        <v>101</v>
      </c>
      <c r="B193" s="3" t="s">
        <v>224</v>
      </c>
      <c r="C193" s="3" t="s">
        <v>185</v>
      </c>
      <c r="D193" s="3" t="s">
        <v>196</v>
      </c>
      <c r="E193" s="3" t="s">
        <v>100</v>
      </c>
      <c r="F193" s="3" t="s">
        <v>208</v>
      </c>
      <c r="G193" s="6">
        <v>5000</v>
      </c>
      <c r="H193" s="6">
        <v>10000</v>
      </c>
      <c r="I193" s="6">
        <f>G193+H193</f>
        <v>15000</v>
      </c>
    </row>
    <row r="194" spans="1:9" s="9" customFormat="1" ht="47.25">
      <c r="A194" s="24" t="s">
        <v>336</v>
      </c>
      <c r="B194" s="28" t="s">
        <v>224</v>
      </c>
      <c r="C194" s="28" t="s">
        <v>185</v>
      </c>
      <c r="D194" s="28" t="s">
        <v>200</v>
      </c>
      <c r="E194" s="28" t="s">
        <v>374</v>
      </c>
      <c r="F194" s="28"/>
      <c r="G194" s="29">
        <f>SUM(G195:G197)</f>
        <v>1797640</v>
      </c>
      <c r="H194" s="29">
        <f>SUM(H195:H197)</f>
        <v>-139545.22999999998</v>
      </c>
      <c r="I194" s="29">
        <f>SUM(I195:I197)</f>
        <v>1658094.77</v>
      </c>
    </row>
    <row r="195" spans="1:9" ht="47.25" customHeight="1">
      <c r="A195" s="16" t="s">
        <v>29</v>
      </c>
      <c r="B195" s="3" t="s">
        <v>224</v>
      </c>
      <c r="C195" s="3" t="s">
        <v>185</v>
      </c>
      <c r="D195" s="3" t="s">
        <v>200</v>
      </c>
      <c r="E195" s="3" t="s">
        <v>28</v>
      </c>
      <c r="F195" s="3" t="s">
        <v>188</v>
      </c>
      <c r="G195" s="6">
        <v>42959</v>
      </c>
      <c r="H195" s="6">
        <f>-5000-20000-5000-5000-7959</f>
        <v>-42959</v>
      </c>
      <c r="I195" s="6">
        <f>G195+H195</f>
        <v>0</v>
      </c>
    </row>
    <row r="196" spans="1:9" ht="47.25" customHeight="1">
      <c r="A196" s="16" t="s">
        <v>356</v>
      </c>
      <c r="B196" s="3" t="s">
        <v>224</v>
      </c>
      <c r="C196" s="3" t="s">
        <v>185</v>
      </c>
      <c r="D196" s="3" t="s">
        <v>200</v>
      </c>
      <c r="E196" s="3" t="s">
        <v>357</v>
      </c>
      <c r="F196" s="3" t="s">
        <v>188</v>
      </c>
      <c r="G196" s="6">
        <v>164690</v>
      </c>
      <c r="H196" s="6">
        <f>-3860</f>
        <v>-3860</v>
      </c>
      <c r="I196" s="6">
        <f>G196+H196</f>
        <v>160830</v>
      </c>
    </row>
    <row r="197" spans="1:9" ht="63">
      <c r="A197" s="16" t="s">
        <v>145</v>
      </c>
      <c r="B197" s="3" t="s">
        <v>224</v>
      </c>
      <c r="C197" s="3" t="s">
        <v>185</v>
      </c>
      <c r="D197" s="3" t="s">
        <v>200</v>
      </c>
      <c r="E197" s="3" t="s">
        <v>274</v>
      </c>
      <c r="F197" s="3" t="s">
        <v>208</v>
      </c>
      <c r="G197" s="6">
        <v>1589991</v>
      </c>
      <c r="H197" s="6">
        <v>-92726.23</v>
      </c>
      <c r="I197" s="6">
        <f>G197+H197</f>
        <v>1497264.77</v>
      </c>
    </row>
    <row r="198" spans="1:9" s="9" customFormat="1" ht="47.25">
      <c r="A198" s="24" t="s">
        <v>337</v>
      </c>
      <c r="B198" s="28" t="s">
        <v>224</v>
      </c>
      <c r="C198" s="28" t="s">
        <v>185</v>
      </c>
      <c r="D198" s="28" t="s">
        <v>203</v>
      </c>
      <c r="E198" s="28" t="s">
        <v>374</v>
      </c>
      <c r="F198" s="28"/>
      <c r="G198" s="29">
        <f>SUM(G199:G206)</f>
        <v>3180917.21</v>
      </c>
      <c r="H198" s="29">
        <f>SUM(H199:H206)</f>
        <v>92459.29999999999</v>
      </c>
      <c r="I198" s="29">
        <f>SUM(I199:I206)</f>
        <v>3273376.5100000002</v>
      </c>
    </row>
    <row r="199" spans="1:9" s="39" customFormat="1" ht="31.5" customHeight="1">
      <c r="A199" s="40" t="s">
        <v>343</v>
      </c>
      <c r="B199" s="41" t="s">
        <v>224</v>
      </c>
      <c r="C199" s="41" t="s">
        <v>185</v>
      </c>
      <c r="D199" s="41" t="s">
        <v>203</v>
      </c>
      <c r="E199" s="41" t="s">
        <v>275</v>
      </c>
      <c r="F199" s="41" t="s">
        <v>208</v>
      </c>
      <c r="G199" s="38">
        <v>5000</v>
      </c>
      <c r="H199" s="38">
        <v>20000</v>
      </c>
      <c r="I199" s="38">
        <f>G199+H199</f>
        <v>25000</v>
      </c>
    </row>
    <row r="200" spans="1:9" ht="31.5" customHeight="1">
      <c r="A200" s="16" t="s">
        <v>173</v>
      </c>
      <c r="B200" s="3" t="s">
        <v>224</v>
      </c>
      <c r="C200" s="3" t="s">
        <v>185</v>
      </c>
      <c r="D200" s="3" t="s">
        <v>203</v>
      </c>
      <c r="E200" s="3" t="s">
        <v>275</v>
      </c>
      <c r="F200" s="3" t="s">
        <v>189</v>
      </c>
      <c r="G200" s="6">
        <v>95000</v>
      </c>
      <c r="H200" s="6">
        <v>-20000</v>
      </c>
      <c r="I200" s="6">
        <f aca="true" t="shared" si="15" ref="I200:I206">G200+H200</f>
        <v>75000</v>
      </c>
    </row>
    <row r="201" spans="1:9" ht="31.5" customHeight="1">
      <c r="A201" s="16" t="s">
        <v>339</v>
      </c>
      <c r="B201" s="3" t="s">
        <v>224</v>
      </c>
      <c r="C201" s="3" t="s">
        <v>185</v>
      </c>
      <c r="D201" s="3" t="s">
        <v>203</v>
      </c>
      <c r="E201" s="3" t="s">
        <v>338</v>
      </c>
      <c r="F201" s="3" t="s">
        <v>189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162</v>
      </c>
      <c r="B202" s="3" t="s">
        <v>224</v>
      </c>
      <c r="C202" s="3" t="s">
        <v>185</v>
      </c>
      <c r="D202" s="3" t="s">
        <v>203</v>
      </c>
      <c r="E202" s="3" t="s">
        <v>276</v>
      </c>
      <c r="F202" s="3" t="s">
        <v>277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123</v>
      </c>
      <c r="B203" s="3" t="s">
        <v>224</v>
      </c>
      <c r="C203" s="3" t="s">
        <v>185</v>
      </c>
      <c r="D203" s="3" t="s">
        <v>203</v>
      </c>
      <c r="E203" s="3" t="s">
        <v>278</v>
      </c>
      <c r="F203" s="3" t="s">
        <v>188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45</v>
      </c>
      <c r="B204" s="3" t="s">
        <v>224</v>
      </c>
      <c r="C204" s="3" t="s">
        <v>185</v>
      </c>
      <c r="D204" s="3" t="s">
        <v>203</v>
      </c>
      <c r="E204" s="3" t="s">
        <v>44</v>
      </c>
      <c r="F204" s="3" t="s">
        <v>188</v>
      </c>
      <c r="G204" s="6">
        <v>114620</v>
      </c>
      <c r="H204" s="6">
        <v>22756</v>
      </c>
      <c r="I204" s="6">
        <f t="shared" si="15"/>
        <v>137376</v>
      </c>
    </row>
    <row r="205" spans="1:9" ht="63">
      <c r="A205" s="16" t="s">
        <v>124</v>
      </c>
      <c r="B205" s="3" t="s">
        <v>224</v>
      </c>
      <c r="C205" s="3" t="s">
        <v>185</v>
      </c>
      <c r="D205" s="3" t="s">
        <v>203</v>
      </c>
      <c r="E205" s="3" t="s">
        <v>279</v>
      </c>
      <c r="F205" s="3" t="s">
        <v>188</v>
      </c>
      <c r="G205" s="6">
        <v>401837.98</v>
      </c>
      <c r="H205" s="6">
        <f>53793.56-44541.48</f>
        <v>9252.079999999994</v>
      </c>
      <c r="I205" s="6">
        <f t="shared" si="15"/>
        <v>411090.06</v>
      </c>
    </row>
    <row r="206" spans="1:9" ht="47.25">
      <c r="A206" s="16" t="s">
        <v>46</v>
      </c>
      <c r="B206" s="3" t="s">
        <v>224</v>
      </c>
      <c r="C206" s="3" t="s">
        <v>185</v>
      </c>
      <c r="D206" s="3" t="s">
        <v>203</v>
      </c>
      <c r="E206" s="3" t="s">
        <v>279</v>
      </c>
      <c r="F206" s="3" t="s">
        <v>189</v>
      </c>
      <c r="G206" s="6">
        <v>522</v>
      </c>
      <c r="H206" s="6">
        <v>60451.22</v>
      </c>
      <c r="I206" s="6">
        <f t="shared" si="15"/>
        <v>60973.22</v>
      </c>
    </row>
    <row r="207" spans="1:9" ht="33.75" customHeight="1">
      <c r="A207" s="34" t="s">
        <v>152</v>
      </c>
      <c r="B207" s="35" t="s">
        <v>224</v>
      </c>
      <c r="C207" s="35" t="s">
        <v>185</v>
      </c>
      <c r="D207" s="35" t="s">
        <v>202</v>
      </c>
      <c r="E207" s="35"/>
      <c r="F207" s="35"/>
      <c r="G207" s="36">
        <f>G208</f>
        <v>256000</v>
      </c>
      <c r="H207" s="36">
        <f>H208</f>
        <v>29000</v>
      </c>
      <c r="I207" s="36">
        <f>I208</f>
        <v>285000</v>
      </c>
    </row>
    <row r="208" spans="1:9" ht="94.5">
      <c r="A208" s="16" t="s">
        <v>160</v>
      </c>
      <c r="B208" s="3" t="s">
        <v>224</v>
      </c>
      <c r="C208" s="3" t="s">
        <v>185</v>
      </c>
      <c r="D208" s="3" t="s">
        <v>202</v>
      </c>
      <c r="E208" s="3" t="s">
        <v>243</v>
      </c>
      <c r="F208" s="3" t="s">
        <v>228</v>
      </c>
      <c r="G208" s="6">
        <v>256000</v>
      </c>
      <c r="H208" s="6">
        <v>29000</v>
      </c>
      <c r="I208" s="6">
        <f>G208+H208</f>
        <v>285000</v>
      </c>
    </row>
    <row r="209" spans="1:9" s="10" customFormat="1" ht="168.75">
      <c r="A209" s="18" t="s">
        <v>176</v>
      </c>
      <c r="B209" s="20" t="s">
        <v>211</v>
      </c>
      <c r="C209" s="20" t="s">
        <v>185</v>
      </c>
      <c r="D209" s="20" t="s">
        <v>303</v>
      </c>
      <c r="E209" s="20" t="s">
        <v>374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358</v>
      </c>
      <c r="B210" s="28" t="s">
        <v>211</v>
      </c>
      <c r="C210" s="28" t="s">
        <v>185</v>
      </c>
      <c r="D210" s="28" t="s">
        <v>184</v>
      </c>
      <c r="E210" s="28" t="s">
        <v>374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211</v>
      </c>
      <c r="C211" s="3" t="s">
        <v>185</v>
      </c>
      <c r="D211" s="3" t="s">
        <v>184</v>
      </c>
      <c r="E211" s="3" t="s">
        <v>280</v>
      </c>
      <c r="F211" s="3" t="s">
        <v>187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125</v>
      </c>
      <c r="B212" s="3" t="s">
        <v>211</v>
      </c>
      <c r="C212" s="3" t="s">
        <v>185</v>
      </c>
      <c r="D212" s="3" t="s">
        <v>184</v>
      </c>
      <c r="E212" s="3" t="s">
        <v>280</v>
      </c>
      <c r="F212" s="3" t="s">
        <v>188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174</v>
      </c>
      <c r="B213" s="3" t="s">
        <v>211</v>
      </c>
      <c r="C213" s="3" t="s">
        <v>185</v>
      </c>
      <c r="D213" s="3" t="s">
        <v>184</v>
      </c>
      <c r="E213" s="3" t="s">
        <v>280</v>
      </c>
      <c r="F213" s="3" t="s">
        <v>189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55</v>
      </c>
      <c r="B214" s="3" t="s">
        <v>211</v>
      </c>
      <c r="C214" s="3" t="s">
        <v>185</v>
      </c>
      <c r="D214" s="3" t="s">
        <v>184</v>
      </c>
      <c r="E214" s="3" t="s">
        <v>54</v>
      </c>
      <c r="F214" s="3" t="s">
        <v>187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56</v>
      </c>
      <c r="B215" s="3" t="s">
        <v>211</v>
      </c>
      <c r="C215" s="3" t="s">
        <v>185</v>
      </c>
      <c r="D215" s="3" t="s">
        <v>184</v>
      </c>
      <c r="E215" s="3" t="s">
        <v>54</v>
      </c>
      <c r="F215" s="3" t="s">
        <v>188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211</v>
      </c>
      <c r="C216" s="3" t="s">
        <v>185</v>
      </c>
      <c r="D216" s="3" t="s">
        <v>184</v>
      </c>
      <c r="E216" s="3" t="s">
        <v>281</v>
      </c>
      <c r="F216" s="3" t="s">
        <v>187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130</v>
      </c>
      <c r="B217" s="3" t="s">
        <v>211</v>
      </c>
      <c r="C217" s="3" t="s">
        <v>185</v>
      </c>
      <c r="D217" s="3" t="s">
        <v>184</v>
      </c>
      <c r="E217" s="3" t="s">
        <v>281</v>
      </c>
      <c r="F217" s="3" t="s">
        <v>188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359</v>
      </c>
      <c r="B218" s="20" t="s">
        <v>205</v>
      </c>
      <c r="C218" s="20" t="s">
        <v>185</v>
      </c>
      <c r="D218" s="20" t="s">
        <v>303</v>
      </c>
      <c r="E218" s="20" t="s">
        <v>374</v>
      </c>
      <c r="F218" s="20"/>
      <c r="G218" s="23">
        <f>G219+G225</f>
        <v>511669.2200000001</v>
      </c>
      <c r="H218" s="23">
        <f>H219+H225</f>
        <v>-3663.35</v>
      </c>
      <c r="I218" s="23">
        <f>I219+I225</f>
        <v>508005.8700000001</v>
      </c>
    </row>
    <row r="219" spans="1:9" s="9" customFormat="1" ht="31.5">
      <c r="A219" s="24" t="s">
        <v>360</v>
      </c>
      <c r="B219" s="28" t="s">
        <v>205</v>
      </c>
      <c r="C219" s="28" t="s">
        <v>185</v>
      </c>
      <c r="D219" s="28" t="s">
        <v>184</v>
      </c>
      <c r="E219" s="28" t="s">
        <v>374</v>
      </c>
      <c r="F219" s="28"/>
      <c r="G219" s="29">
        <f>SUM(G220:G224)</f>
        <v>508569.2200000001</v>
      </c>
      <c r="H219" s="29">
        <f>SUM(H220:H224)</f>
        <v>-3663.35</v>
      </c>
      <c r="I219" s="29">
        <f>SUM(I220:I224)</f>
        <v>504905.8700000001</v>
      </c>
    </row>
    <row r="220" spans="1:9" ht="63">
      <c r="A220" s="16" t="s">
        <v>131</v>
      </c>
      <c r="B220" s="3" t="s">
        <v>205</v>
      </c>
      <c r="C220" s="3" t="s">
        <v>185</v>
      </c>
      <c r="D220" s="3" t="s">
        <v>184</v>
      </c>
      <c r="E220" s="3" t="s">
        <v>282</v>
      </c>
      <c r="F220" s="3" t="s">
        <v>188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205</v>
      </c>
      <c r="C221" s="3" t="s">
        <v>185</v>
      </c>
      <c r="D221" s="3" t="s">
        <v>184</v>
      </c>
      <c r="E221" s="3" t="s">
        <v>283</v>
      </c>
      <c r="F221" s="3" t="s">
        <v>187</v>
      </c>
      <c r="G221" s="6">
        <v>400908.7</v>
      </c>
      <c r="H221" s="6">
        <v>-3663.35</v>
      </c>
      <c r="I221" s="6">
        <f>G221+H221</f>
        <v>397245.35000000003</v>
      </c>
    </row>
    <row r="222" spans="1:9" ht="63">
      <c r="A222" s="16" t="s">
        <v>132</v>
      </c>
      <c r="B222" s="3" t="s">
        <v>205</v>
      </c>
      <c r="C222" s="3" t="s">
        <v>185</v>
      </c>
      <c r="D222" s="3" t="s">
        <v>184</v>
      </c>
      <c r="E222" s="3" t="s">
        <v>283</v>
      </c>
      <c r="F222" s="3" t="s">
        <v>188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133</v>
      </c>
      <c r="B223" s="3" t="s">
        <v>205</v>
      </c>
      <c r="C223" s="3" t="s">
        <v>185</v>
      </c>
      <c r="D223" s="3" t="s">
        <v>184</v>
      </c>
      <c r="E223" s="3" t="s">
        <v>284</v>
      </c>
      <c r="F223" s="3" t="s">
        <v>188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65</v>
      </c>
      <c r="B224" s="3" t="s">
        <v>205</v>
      </c>
      <c r="C224" s="3" t="s">
        <v>185</v>
      </c>
      <c r="D224" s="3" t="s">
        <v>184</v>
      </c>
      <c r="E224" s="3" t="s">
        <v>64</v>
      </c>
      <c r="F224" s="3" t="s">
        <v>188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57</v>
      </c>
      <c r="B225" s="28" t="s">
        <v>205</v>
      </c>
      <c r="C225" s="28" t="s">
        <v>185</v>
      </c>
      <c r="D225" s="28" t="s">
        <v>196</v>
      </c>
      <c r="E225" s="28" t="s">
        <v>374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58</v>
      </c>
      <c r="B226" s="3" t="s">
        <v>205</v>
      </c>
      <c r="C226" s="3" t="s">
        <v>185</v>
      </c>
      <c r="D226" s="3" t="s">
        <v>196</v>
      </c>
      <c r="E226" s="3" t="s">
        <v>59</v>
      </c>
      <c r="F226" s="3" t="s">
        <v>188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361</v>
      </c>
      <c r="B227" s="20" t="s">
        <v>245</v>
      </c>
      <c r="C227" s="20" t="s">
        <v>185</v>
      </c>
      <c r="D227" s="20" t="s">
        <v>303</v>
      </c>
      <c r="E227" s="20" t="s">
        <v>374</v>
      </c>
      <c r="F227" s="20"/>
      <c r="G227" s="23">
        <f>G228+G231+G235+G237</f>
        <v>22007536.51</v>
      </c>
      <c r="H227" s="23">
        <f>H228+H231+H235+H237</f>
        <v>0</v>
      </c>
      <c r="I227" s="23">
        <f>I228+I231+I235+I237</f>
        <v>22007536.51</v>
      </c>
    </row>
    <row r="228" spans="1:9" s="9" customFormat="1" ht="47.25">
      <c r="A228" s="24" t="s">
        <v>362</v>
      </c>
      <c r="B228" s="28" t="s">
        <v>245</v>
      </c>
      <c r="C228" s="28" t="s">
        <v>185</v>
      </c>
      <c r="D228" s="28" t="s">
        <v>184</v>
      </c>
      <c r="E228" s="28" t="s">
        <v>374</v>
      </c>
      <c r="F228" s="28"/>
      <c r="G228" s="29">
        <f>SUM(G229:G230)</f>
        <v>2025128.87</v>
      </c>
      <c r="H228" s="29">
        <f>SUM(H229:H230)</f>
        <v>0</v>
      </c>
      <c r="I228" s="29">
        <f>SUM(I229:I230)</f>
        <v>2025128.87</v>
      </c>
    </row>
    <row r="229" spans="1:9" ht="52.5" customHeight="1">
      <c r="A229" s="16" t="s">
        <v>134</v>
      </c>
      <c r="B229" s="3" t="s">
        <v>245</v>
      </c>
      <c r="C229" s="3" t="s">
        <v>185</v>
      </c>
      <c r="D229" s="3" t="s">
        <v>184</v>
      </c>
      <c r="E229" s="3" t="s">
        <v>286</v>
      </c>
      <c r="F229" s="3" t="s">
        <v>188</v>
      </c>
      <c r="G229" s="6">
        <v>1933599.26</v>
      </c>
      <c r="H229" s="6">
        <v>0</v>
      </c>
      <c r="I229" s="6">
        <f>G229+H229</f>
        <v>1933599.26</v>
      </c>
    </row>
    <row r="230" spans="1:9" ht="94.5">
      <c r="A230" s="16" t="s">
        <v>135</v>
      </c>
      <c r="B230" s="3" t="s">
        <v>245</v>
      </c>
      <c r="C230" s="3" t="s">
        <v>185</v>
      </c>
      <c r="D230" s="3" t="s">
        <v>184</v>
      </c>
      <c r="E230" s="3" t="s">
        <v>287</v>
      </c>
      <c r="F230" s="3" t="s">
        <v>188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363</v>
      </c>
      <c r="B231" s="28" t="s">
        <v>245</v>
      </c>
      <c r="C231" s="28" t="s">
        <v>185</v>
      </c>
      <c r="D231" s="28" t="s">
        <v>196</v>
      </c>
      <c r="E231" s="28" t="s">
        <v>374</v>
      </c>
      <c r="F231" s="28"/>
      <c r="G231" s="29">
        <f>SUM(G232:G234)</f>
        <v>13232407.64</v>
      </c>
      <c r="H231" s="29">
        <f>SUM(H232:H234)</f>
        <v>0</v>
      </c>
      <c r="I231" s="29">
        <f>SUM(I232:I234)</f>
        <v>13232407.64</v>
      </c>
    </row>
    <row r="232" spans="1:9" s="9" customFormat="1" ht="47.25">
      <c r="A232" s="40" t="s">
        <v>344</v>
      </c>
      <c r="B232" s="3" t="s">
        <v>245</v>
      </c>
      <c r="C232" s="3" t="s">
        <v>185</v>
      </c>
      <c r="D232" s="3" t="s">
        <v>196</v>
      </c>
      <c r="E232" s="3" t="s">
        <v>345</v>
      </c>
      <c r="F232" s="3" t="s">
        <v>188</v>
      </c>
      <c r="G232" s="6">
        <v>10829.11</v>
      </c>
      <c r="H232" s="6">
        <v>0</v>
      </c>
      <c r="I232" s="6">
        <f>G232+H232</f>
        <v>10829.11</v>
      </c>
    </row>
    <row r="233" spans="1:9" ht="110.25" customHeight="1">
      <c r="A233" s="16" t="s">
        <v>48</v>
      </c>
      <c r="B233" s="3" t="s">
        <v>245</v>
      </c>
      <c r="C233" s="3" t="s">
        <v>185</v>
      </c>
      <c r="D233" s="3" t="s">
        <v>196</v>
      </c>
      <c r="E233" s="3" t="s">
        <v>288</v>
      </c>
      <c r="F233" s="3" t="s">
        <v>289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139</v>
      </c>
      <c r="B234" s="3" t="s">
        <v>245</v>
      </c>
      <c r="C234" s="3" t="s">
        <v>185</v>
      </c>
      <c r="D234" s="3" t="s">
        <v>196</v>
      </c>
      <c r="E234" s="3" t="s">
        <v>285</v>
      </c>
      <c r="F234" s="3" t="s">
        <v>188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364</v>
      </c>
      <c r="B235" s="28" t="s">
        <v>245</v>
      </c>
      <c r="C235" s="28" t="s">
        <v>185</v>
      </c>
      <c r="D235" s="28" t="s">
        <v>200</v>
      </c>
      <c r="E235" s="28" t="s">
        <v>374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136</v>
      </c>
      <c r="B236" s="3" t="s">
        <v>245</v>
      </c>
      <c r="C236" s="3" t="s">
        <v>185</v>
      </c>
      <c r="D236" s="3" t="s">
        <v>200</v>
      </c>
      <c r="E236" s="3" t="s">
        <v>290</v>
      </c>
      <c r="F236" s="3" t="s">
        <v>188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365</v>
      </c>
      <c r="B237" s="28" t="s">
        <v>245</v>
      </c>
      <c r="C237" s="28" t="s">
        <v>185</v>
      </c>
      <c r="D237" s="28" t="s">
        <v>203</v>
      </c>
      <c r="E237" s="28" t="s">
        <v>374</v>
      </c>
      <c r="F237" s="28"/>
      <c r="G237" s="29">
        <f>G238</f>
        <v>6700000</v>
      </c>
      <c r="H237" s="29">
        <f>H238</f>
        <v>0</v>
      </c>
      <c r="I237" s="29">
        <f>I238</f>
        <v>6700000</v>
      </c>
    </row>
    <row r="238" spans="1:9" ht="78.75">
      <c r="A238" s="16" t="s">
        <v>175</v>
      </c>
      <c r="B238" s="3" t="s">
        <v>245</v>
      </c>
      <c r="C238" s="3" t="s">
        <v>185</v>
      </c>
      <c r="D238" s="3" t="s">
        <v>203</v>
      </c>
      <c r="E238" s="3" t="s">
        <v>291</v>
      </c>
      <c r="F238" s="3" t="s">
        <v>189</v>
      </c>
      <c r="G238" s="6">
        <v>6700000</v>
      </c>
      <c r="H238" s="6">
        <v>0</v>
      </c>
      <c r="I238" s="6">
        <f>G238+H238</f>
        <v>6700000</v>
      </c>
    </row>
    <row r="239" spans="1:9" s="10" customFormat="1" ht="40.5" customHeight="1">
      <c r="A239" s="18" t="s">
        <v>366</v>
      </c>
      <c r="B239" s="20" t="s">
        <v>255</v>
      </c>
      <c r="C239" s="20" t="s">
        <v>185</v>
      </c>
      <c r="D239" s="20" t="s">
        <v>303</v>
      </c>
      <c r="E239" s="20" t="s">
        <v>374</v>
      </c>
      <c r="F239" s="20"/>
      <c r="G239" s="23">
        <f>G240+G243</f>
        <v>2759170.5300000003</v>
      </c>
      <c r="H239" s="23">
        <f>H240+H243</f>
        <v>-189227.10999999996</v>
      </c>
      <c r="I239" s="23">
        <f>I240+I243</f>
        <v>2569943.42</v>
      </c>
    </row>
    <row r="240" spans="1:9" s="9" customFormat="1" ht="30.75" customHeight="1">
      <c r="A240" s="24" t="s">
        <v>367</v>
      </c>
      <c r="B240" s="28" t="s">
        <v>255</v>
      </c>
      <c r="C240" s="28" t="s">
        <v>185</v>
      </c>
      <c r="D240" s="28" t="s">
        <v>184</v>
      </c>
      <c r="E240" s="28" t="s">
        <v>374</v>
      </c>
      <c r="F240" s="28"/>
      <c r="G240" s="29">
        <f>SUM(G241:G242)</f>
        <v>550832.5599999999</v>
      </c>
      <c r="H240" s="29">
        <f>SUM(H241:H242)</f>
        <v>115221.47</v>
      </c>
      <c r="I240" s="29">
        <f>SUM(I241:I242)</f>
        <v>666054.03</v>
      </c>
    </row>
    <row r="241" spans="1:9" ht="64.5" customHeight="1">
      <c r="A241" s="16" t="s">
        <v>147</v>
      </c>
      <c r="B241" s="3" t="s">
        <v>255</v>
      </c>
      <c r="C241" s="3" t="s">
        <v>185</v>
      </c>
      <c r="D241" s="3" t="s">
        <v>184</v>
      </c>
      <c r="E241" s="3" t="s">
        <v>292</v>
      </c>
      <c r="F241" s="3" t="s">
        <v>293</v>
      </c>
      <c r="G241" s="6">
        <v>377513.98</v>
      </c>
      <c r="H241" s="6">
        <v>0</v>
      </c>
      <c r="I241" s="6">
        <f>G241+H241</f>
        <v>377513.98</v>
      </c>
    </row>
    <row r="242" spans="1:9" ht="111.75" customHeight="1">
      <c r="A242" s="16" t="s">
        <v>411</v>
      </c>
      <c r="B242" s="3" t="s">
        <v>255</v>
      </c>
      <c r="C242" s="3" t="s">
        <v>185</v>
      </c>
      <c r="D242" s="3" t="s">
        <v>184</v>
      </c>
      <c r="E242" s="3" t="s">
        <v>355</v>
      </c>
      <c r="F242" s="3" t="s">
        <v>188</v>
      </c>
      <c r="G242" s="6">
        <v>173318.58</v>
      </c>
      <c r="H242" s="6">
        <v>115221.47</v>
      </c>
      <c r="I242" s="6">
        <f>G242+H242</f>
        <v>288540.05</v>
      </c>
    </row>
    <row r="243" spans="1:9" s="9" customFormat="1" ht="31.5">
      <c r="A243" s="24" t="s">
        <v>368</v>
      </c>
      <c r="B243" s="28" t="s">
        <v>255</v>
      </c>
      <c r="C243" s="28" t="s">
        <v>185</v>
      </c>
      <c r="D243" s="28" t="s">
        <v>196</v>
      </c>
      <c r="E243" s="28" t="s">
        <v>374</v>
      </c>
      <c r="F243" s="28"/>
      <c r="G243" s="29">
        <f>SUM(G244:G247)</f>
        <v>2208337.97</v>
      </c>
      <c r="H243" s="29">
        <f>SUM(H244:H247)</f>
        <v>-304448.57999999996</v>
      </c>
      <c r="I243" s="29">
        <f>SUM(I244:I247)</f>
        <v>1903889.3900000001</v>
      </c>
    </row>
    <row r="244" spans="1:9" ht="63">
      <c r="A244" s="16" t="s">
        <v>27</v>
      </c>
      <c r="B244" s="3" t="s">
        <v>255</v>
      </c>
      <c r="C244" s="3" t="s">
        <v>185</v>
      </c>
      <c r="D244" s="3" t="s">
        <v>196</v>
      </c>
      <c r="E244" s="3" t="s">
        <v>26</v>
      </c>
      <c r="F244" s="3" t="s">
        <v>188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137</v>
      </c>
      <c r="B245" s="3" t="s">
        <v>255</v>
      </c>
      <c r="C245" s="3" t="s">
        <v>185</v>
      </c>
      <c r="D245" s="3" t="s">
        <v>196</v>
      </c>
      <c r="E245" s="3" t="s">
        <v>294</v>
      </c>
      <c r="F245" s="3" t="s">
        <v>188</v>
      </c>
      <c r="G245" s="6">
        <v>1415890.8</v>
      </c>
      <c r="H245" s="6">
        <v>-48185.91</v>
      </c>
      <c r="I245" s="6">
        <f>G245+H245</f>
        <v>1367704.8900000001</v>
      </c>
    </row>
    <row r="246" spans="1:9" ht="63.75" customHeight="1">
      <c r="A246" s="16" t="s">
        <v>138</v>
      </c>
      <c r="B246" s="3" t="s">
        <v>255</v>
      </c>
      <c r="C246" s="3" t="s">
        <v>185</v>
      </c>
      <c r="D246" s="3" t="s">
        <v>196</v>
      </c>
      <c r="E246" s="3" t="s">
        <v>295</v>
      </c>
      <c r="F246" s="3" t="s">
        <v>188</v>
      </c>
      <c r="G246" s="6">
        <v>93330</v>
      </c>
      <c r="H246" s="6">
        <v>25000</v>
      </c>
      <c r="I246" s="6">
        <f>G246+H246</f>
        <v>118330</v>
      </c>
    </row>
    <row r="247" spans="1:9" ht="98.25" customHeight="1">
      <c r="A247" s="16" t="s">
        <v>140</v>
      </c>
      <c r="B247" s="3" t="s">
        <v>255</v>
      </c>
      <c r="C247" s="3" t="s">
        <v>185</v>
      </c>
      <c r="D247" s="3" t="s">
        <v>196</v>
      </c>
      <c r="E247" s="3" t="s">
        <v>296</v>
      </c>
      <c r="F247" s="3" t="s">
        <v>188</v>
      </c>
      <c r="G247" s="6">
        <v>547532.61</v>
      </c>
      <c r="H247" s="6">
        <v>-281262.67</v>
      </c>
      <c r="I247" s="6">
        <f>G247+H247</f>
        <v>266269.94</v>
      </c>
    </row>
    <row r="248" spans="1:9" s="10" customFormat="1" ht="54.75" customHeight="1">
      <c r="A248" s="18" t="s">
        <v>369</v>
      </c>
      <c r="B248" s="20" t="s">
        <v>297</v>
      </c>
      <c r="C248" s="20" t="s">
        <v>185</v>
      </c>
      <c r="D248" s="20" t="s">
        <v>303</v>
      </c>
      <c r="E248" s="20" t="s">
        <v>374</v>
      </c>
      <c r="F248" s="20"/>
      <c r="G248" s="23">
        <f>G249</f>
        <v>1535699</v>
      </c>
      <c r="H248" s="23">
        <f>H249</f>
        <v>-6500</v>
      </c>
      <c r="I248" s="23">
        <f>I249</f>
        <v>1529199</v>
      </c>
    </row>
    <row r="249" spans="1:9" s="9" customFormat="1" ht="35.25" customHeight="1">
      <c r="A249" s="24" t="s">
        <v>370</v>
      </c>
      <c r="B249" s="28" t="s">
        <v>297</v>
      </c>
      <c r="C249" s="28" t="s">
        <v>185</v>
      </c>
      <c r="D249" s="28" t="s">
        <v>184</v>
      </c>
      <c r="E249" s="28" t="s">
        <v>374</v>
      </c>
      <c r="F249" s="28"/>
      <c r="G249" s="29">
        <f>SUM(G250)</f>
        <v>1535699</v>
      </c>
      <c r="H249" s="29">
        <f>SUM(H250)</f>
        <v>-6500</v>
      </c>
      <c r="I249" s="29">
        <f>SUM(I250)</f>
        <v>1529199</v>
      </c>
    </row>
    <row r="250" spans="1:9" ht="47.25">
      <c r="A250" s="16" t="s">
        <v>146</v>
      </c>
      <c r="B250" s="3" t="s">
        <v>297</v>
      </c>
      <c r="C250" s="3" t="s">
        <v>185</v>
      </c>
      <c r="D250" s="3" t="s">
        <v>184</v>
      </c>
      <c r="E250" s="3" t="s">
        <v>298</v>
      </c>
      <c r="F250" s="3" t="s">
        <v>208</v>
      </c>
      <c r="G250" s="6">
        <v>1535699</v>
      </c>
      <c r="H250" s="6">
        <v>-6500</v>
      </c>
      <c r="I250" s="6">
        <f>G250+H250</f>
        <v>1529199</v>
      </c>
    </row>
    <row r="251" spans="1:9" s="10" customFormat="1" ht="77.25" customHeight="1">
      <c r="A251" s="18" t="s">
        <v>96</v>
      </c>
      <c r="B251" s="20" t="s">
        <v>95</v>
      </c>
      <c r="C251" s="20" t="s">
        <v>185</v>
      </c>
      <c r="D251" s="20" t="s">
        <v>303</v>
      </c>
      <c r="E251" s="20" t="s">
        <v>374</v>
      </c>
      <c r="F251" s="20"/>
      <c r="G251" s="23">
        <f>G252</f>
        <v>715038.5</v>
      </c>
      <c r="H251" s="23">
        <f>H252</f>
        <v>51918.25</v>
      </c>
      <c r="I251" s="23">
        <f>I252</f>
        <v>766956.75</v>
      </c>
    </row>
    <row r="252" spans="1:9" s="9" customFormat="1" ht="45.75" customHeight="1">
      <c r="A252" s="24" t="s">
        <v>97</v>
      </c>
      <c r="B252" s="28" t="s">
        <v>95</v>
      </c>
      <c r="C252" s="28" t="s">
        <v>185</v>
      </c>
      <c r="D252" s="28" t="s">
        <v>184</v>
      </c>
      <c r="E252" s="28" t="s">
        <v>374</v>
      </c>
      <c r="F252" s="28"/>
      <c r="G252" s="29">
        <f>SUM(G253)</f>
        <v>715038.5</v>
      </c>
      <c r="H252" s="29">
        <f>SUM(H253)</f>
        <v>51918.25</v>
      </c>
      <c r="I252" s="29">
        <f>SUM(I253)</f>
        <v>766956.75</v>
      </c>
    </row>
    <row r="253" spans="1:9" ht="94.5">
      <c r="A253" s="16" t="s">
        <v>99</v>
      </c>
      <c r="B253" s="3" t="s">
        <v>95</v>
      </c>
      <c r="C253" s="3" t="s">
        <v>185</v>
      </c>
      <c r="D253" s="3" t="s">
        <v>184</v>
      </c>
      <c r="E253" s="3" t="s">
        <v>98</v>
      </c>
      <c r="F253" s="3" t="s">
        <v>208</v>
      </c>
      <c r="G253" s="6">
        <v>715038.5</v>
      </c>
      <c r="H253" s="6">
        <v>51918.25</v>
      </c>
      <c r="I253" s="6">
        <f>G253+H253</f>
        <v>766956.75</v>
      </c>
    </row>
    <row r="254" spans="1:9" s="10" customFormat="1" ht="111" customHeight="1">
      <c r="A254" s="18" t="s">
        <v>371</v>
      </c>
      <c r="B254" s="20" t="s">
        <v>299</v>
      </c>
      <c r="C254" s="20" t="s">
        <v>185</v>
      </c>
      <c r="D254" s="20" t="s">
        <v>303</v>
      </c>
      <c r="E254" s="20" t="s">
        <v>374</v>
      </c>
      <c r="F254" s="20"/>
      <c r="G254" s="23">
        <f aca="true" t="shared" si="17" ref="G254:I255">G255</f>
        <v>1269649.8</v>
      </c>
      <c r="H254" s="23">
        <f t="shared" si="17"/>
        <v>3220371</v>
      </c>
      <c r="I254" s="23">
        <f t="shared" si="17"/>
        <v>4490020.8</v>
      </c>
    </row>
    <row r="255" spans="1:9" s="9" customFormat="1" ht="63.75" customHeight="1">
      <c r="A255" s="24" t="s">
        <v>372</v>
      </c>
      <c r="B255" s="28" t="s">
        <v>299</v>
      </c>
      <c r="C255" s="28" t="s">
        <v>185</v>
      </c>
      <c r="D255" s="28" t="s">
        <v>184</v>
      </c>
      <c r="E255" s="28" t="s">
        <v>374</v>
      </c>
      <c r="F255" s="28"/>
      <c r="G255" s="29">
        <f t="shared" si="17"/>
        <v>1269649.8</v>
      </c>
      <c r="H255" s="29">
        <f t="shared" si="17"/>
        <v>3220371</v>
      </c>
      <c r="I255" s="29">
        <f t="shared" si="17"/>
        <v>4490020.8</v>
      </c>
    </row>
    <row r="256" spans="1:9" ht="79.5" customHeight="1">
      <c r="A256" s="16" t="s">
        <v>148</v>
      </c>
      <c r="B256" s="3" t="s">
        <v>299</v>
      </c>
      <c r="C256" s="3" t="s">
        <v>185</v>
      </c>
      <c r="D256" s="3" t="s">
        <v>184</v>
      </c>
      <c r="E256" s="3" t="s">
        <v>300</v>
      </c>
      <c r="F256" s="3" t="s">
        <v>293</v>
      </c>
      <c r="G256" s="6">
        <v>1269649.8</v>
      </c>
      <c r="H256" s="6">
        <v>3220371</v>
      </c>
      <c r="I256" s="6">
        <f>G256+H256</f>
        <v>4490020.8</v>
      </c>
    </row>
    <row r="257" spans="1:9" s="10" customFormat="1" ht="27.75" customHeight="1">
      <c r="A257" s="18" t="s">
        <v>373</v>
      </c>
      <c r="B257" s="20" t="s">
        <v>301</v>
      </c>
      <c r="C257" s="20" t="s">
        <v>302</v>
      </c>
      <c r="D257" s="20" t="s">
        <v>303</v>
      </c>
      <c r="E257" s="20" t="s">
        <v>374</v>
      </c>
      <c r="F257" s="20"/>
      <c r="G257" s="23">
        <f>SUM(G258:G260)</f>
        <v>653799.1599999999</v>
      </c>
      <c r="H257" s="23">
        <f>SUM(H258:H260)</f>
        <v>0</v>
      </c>
      <c r="I257" s="23">
        <f>SUM(I258:I260)</f>
        <v>653799.1599999999</v>
      </c>
    </row>
    <row r="258" spans="1:9" ht="94.5">
      <c r="A258" s="16" t="s">
        <v>6</v>
      </c>
      <c r="B258" s="3" t="s">
        <v>301</v>
      </c>
      <c r="C258" s="3" t="s">
        <v>302</v>
      </c>
      <c r="D258" s="3" t="s">
        <v>303</v>
      </c>
      <c r="E258" s="3" t="s">
        <v>304</v>
      </c>
      <c r="F258" s="3" t="s">
        <v>187</v>
      </c>
      <c r="G258" s="6">
        <v>495451</v>
      </c>
      <c r="H258" s="6">
        <v>0</v>
      </c>
      <c r="I258" s="6">
        <f>G258+H258</f>
        <v>495451</v>
      </c>
    </row>
    <row r="259" spans="1:9" ht="78.75">
      <c r="A259" s="16" t="s">
        <v>141</v>
      </c>
      <c r="B259" s="3" t="s">
        <v>301</v>
      </c>
      <c r="C259" s="3" t="s">
        <v>302</v>
      </c>
      <c r="D259" s="3" t="s">
        <v>303</v>
      </c>
      <c r="E259" s="3" t="s">
        <v>305</v>
      </c>
      <c r="F259" s="3" t="s">
        <v>188</v>
      </c>
      <c r="G259" s="6">
        <v>232.16</v>
      </c>
      <c r="H259" s="6">
        <v>0</v>
      </c>
      <c r="I259" s="6">
        <f>G259+H259</f>
        <v>232.16</v>
      </c>
    </row>
    <row r="260" spans="1:9" ht="47.25">
      <c r="A260" s="16" t="s">
        <v>61</v>
      </c>
      <c r="B260" s="3" t="s">
        <v>301</v>
      </c>
      <c r="C260" s="3" t="s">
        <v>302</v>
      </c>
      <c r="D260" s="3" t="s">
        <v>303</v>
      </c>
      <c r="E260" s="3" t="s">
        <v>60</v>
      </c>
      <c r="F260" s="3" t="s">
        <v>188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177</v>
      </c>
      <c r="B261" s="13"/>
      <c r="C261" s="13"/>
      <c r="D261" s="13"/>
      <c r="E261" s="13"/>
      <c r="F261" s="13"/>
      <c r="G261" s="22">
        <f>G7+G68+G130+G149+G164+G209+G218+G227+G239+G248+G254+G257+G160+G251+G127+G146</f>
        <v>278269876.55</v>
      </c>
      <c r="H261" s="22">
        <f>H7+H68+H130+H149+H164+H209+H218+H227+H239+H248+H254+H257+H160+H251+H146+H127</f>
        <v>6526582.91</v>
      </c>
      <c r="I261" s="22">
        <f>I7+I68+I130+I149+I164+I209+I218+I227+I239+I248+I254+I257+I160+I251+I146+I127</f>
        <v>284796459.4600001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2021-11-25T11:19:01Z</cp:lastPrinted>
  <dcterms:created xsi:type="dcterms:W3CDTF">2013-10-30T08:55:37Z</dcterms:created>
  <dcterms:modified xsi:type="dcterms:W3CDTF">2021-11-30T07:37:44Z</dcterms:modified>
  <cp:category/>
  <cp:version/>
  <cp:contentType/>
  <cp:contentStatus/>
</cp:coreProperties>
</file>